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hakirzyanova.Ilvira\Desktop\"/>
    </mc:Choice>
  </mc:AlternateContent>
  <bookViews>
    <workbookView xWindow="240" yWindow="450" windowWidth="27795" windowHeight="12165" tabRatio="692"/>
  </bookViews>
  <sheets>
    <sheet name="На сайт" sheetId="9" r:id="rId1"/>
  </sheets>
  <calcPr calcId="162913"/>
</workbook>
</file>

<file path=xl/calcChain.xml><?xml version="1.0" encoding="utf-8"?>
<calcChain xmlns="http://schemas.openxmlformats.org/spreadsheetml/2006/main">
  <c r="N4" i="9" l="1"/>
  <c r="P4" i="9" s="1"/>
  <c r="O4" i="9"/>
  <c r="N5" i="9"/>
  <c r="O5" i="9"/>
  <c r="P5" i="9"/>
  <c r="N67" i="9"/>
  <c r="O67" i="9"/>
  <c r="O69" i="9"/>
  <c r="O77" i="9" s="1"/>
  <c r="P69" i="9"/>
  <c r="N70" i="9"/>
  <c r="N71" i="9"/>
  <c r="N72" i="9"/>
  <c r="N73" i="9"/>
  <c r="N74" i="9"/>
  <c r="N75" i="9"/>
  <c r="N76" i="9"/>
  <c r="N79" i="9"/>
  <c r="P81" i="9"/>
  <c r="P82" i="9"/>
  <c r="P83" i="9"/>
  <c r="P84" i="9"/>
  <c r="P85" i="9"/>
  <c r="P86" i="9"/>
  <c r="P87" i="9"/>
  <c r="O88" i="9"/>
  <c r="P88" i="9"/>
  <c r="P94" i="9"/>
  <c r="P95" i="9"/>
  <c r="P96" i="9"/>
  <c r="P97" i="9"/>
  <c r="P98" i="9"/>
  <c r="P100" i="9"/>
  <c r="P101" i="9"/>
  <c r="P102" i="9"/>
  <c r="N104" i="9"/>
  <c r="N105" i="9" s="1"/>
  <c r="O104" i="9"/>
  <c r="O105" i="9" s="1"/>
  <c r="J97" i="9" s="1"/>
  <c r="J143" i="9"/>
  <c r="J144" i="9" s="1"/>
  <c r="K139" i="9"/>
  <c r="J137" i="9"/>
  <c r="U136" i="9"/>
  <c r="S136" i="9"/>
  <c r="U135" i="9"/>
  <c r="S135" i="9"/>
  <c r="T134" i="9"/>
  <c r="T133" i="9"/>
  <c r="T132" i="9"/>
  <c r="T131" i="9"/>
  <c r="T130" i="9"/>
  <c r="T129" i="9"/>
  <c r="T128" i="9"/>
  <c r="T127" i="9"/>
  <c r="J126" i="9"/>
  <c r="J119" i="9"/>
  <c r="J107" i="9"/>
  <c r="J108" i="9" s="1"/>
  <c r="U103" i="9"/>
  <c r="S103" i="9"/>
  <c r="S104" i="9" s="1"/>
  <c r="J109" i="9" s="1"/>
  <c r="J103" i="9"/>
  <c r="T102" i="9"/>
  <c r="T101" i="9"/>
  <c r="T100" i="9"/>
  <c r="T98" i="9"/>
  <c r="T97" i="9"/>
  <c r="T96" i="9"/>
  <c r="T95" i="9"/>
  <c r="J95" i="9"/>
  <c r="T94" i="9"/>
  <c r="T91" i="9"/>
  <c r="J91" i="9"/>
  <c r="T89" i="9"/>
  <c r="T90" i="9" s="1"/>
  <c r="J117" i="9" s="1"/>
  <c r="S88" i="9"/>
  <c r="N88" i="9" s="1"/>
  <c r="U87" i="9"/>
  <c r="U86" i="9"/>
  <c r="U85" i="9"/>
  <c r="U84" i="9"/>
  <c r="U83" i="9"/>
  <c r="U82" i="9"/>
  <c r="U81" i="9"/>
  <c r="J80" i="9"/>
  <c r="J76" i="9"/>
  <c r="J73" i="9"/>
  <c r="J72" i="9"/>
  <c r="J69" i="9"/>
  <c r="J61" i="9"/>
  <c r="K60" i="9"/>
  <c r="K59" i="9"/>
  <c r="J57" i="9"/>
  <c r="J92" i="9" l="1"/>
  <c r="J65" i="9"/>
  <c r="J77" i="9"/>
  <c r="P89" i="9"/>
  <c r="J74" i="9"/>
  <c r="N69" i="9"/>
  <c r="N89" i="9"/>
  <c r="N91" i="9" s="1"/>
  <c r="S138" i="9"/>
  <c r="P104" i="9"/>
  <c r="P67" i="9"/>
  <c r="J78" i="9"/>
  <c r="J84" i="9"/>
  <c r="J85" i="9" s="1"/>
  <c r="S89" i="9"/>
  <c r="J115" i="9"/>
  <c r="J116" i="9" s="1"/>
  <c r="K61" i="9"/>
  <c r="K62" i="9" s="1"/>
  <c r="J120" i="9"/>
  <c r="J133" i="9" s="1"/>
  <c r="P105" i="9"/>
  <c r="K71" i="9"/>
  <c r="N77" i="9"/>
  <c r="J98" i="9"/>
  <c r="J86" i="9"/>
  <c r="J87" i="9" s="1"/>
  <c r="O89" i="9"/>
  <c r="O91" i="9" s="1"/>
  <c r="J110" i="9"/>
  <c r="U89" i="9"/>
  <c r="T135" i="9"/>
  <c r="J70" i="9"/>
  <c r="K72" i="9"/>
  <c r="J81" i="9"/>
  <c r="J104" i="9"/>
  <c r="T103" i="9"/>
  <c r="T104" i="9" s="1"/>
  <c r="J121" i="9" s="1"/>
  <c r="J122" i="9" s="1"/>
  <c r="J138" i="9"/>
  <c r="S137" i="9"/>
  <c r="J128" i="9" s="1"/>
  <c r="J129" i="9" s="1"/>
  <c r="T136" i="9"/>
  <c r="T137" i="9" l="1"/>
  <c r="J139" i="9" s="1"/>
  <c r="N90" i="9"/>
  <c r="J127" i="9"/>
  <c r="S91" i="9"/>
  <c r="S90" i="9"/>
  <c r="J105" i="9" s="1"/>
  <c r="K73" i="9"/>
  <c r="K74" i="9" s="1"/>
  <c r="L128" i="9"/>
  <c r="O90" i="9"/>
  <c r="P90" i="9" s="1"/>
  <c r="L126" i="9"/>
  <c r="L132" i="9"/>
  <c r="T138" i="9"/>
  <c r="J123" i="9"/>
  <c r="J140" i="9"/>
  <c r="L130" i="9"/>
  <c r="J130" i="9"/>
  <c r="J131" i="9" s="1"/>
  <c r="J82" i="9"/>
  <c r="J134" i="9" l="1"/>
  <c r="J93" i="9"/>
  <c r="J112" i="9"/>
  <c r="J124" i="9" s="1"/>
  <c r="J118" i="9"/>
  <c r="J135" i="9"/>
  <c r="M126" i="9"/>
  <c r="M132" i="9"/>
  <c r="M128" i="9"/>
  <c r="J83" i="9"/>
  <c r="J88" i="9"/>
  <c r="K82" i="9" s="1"/>
  <c r="M130" i="9"/>
  <c r="J100" i="9"/>
  <c r="J94" i="9"/>
  <c r="J106" i="9"/>
  <c r="J141" i="9"/>
  <c r="K126" i="9"/>
  <c r="K132" i="9"/>
  <c r="K128" i="9"/>
  <c r="K130" i="9"/>
  <c r="G174" i="9" l="1"/>
  <c r="F174" i="9"/>
  <c r="E174" i="9"/>
  <c r="J101" i="9"/>
  <c r="J113" i="9"/>
  <c r="K88" i="9"/>
  <c r="K80" i="9"/>
  <c r="J89" i="9"/>
  <c r="K86" i="9"/>
  <c r="K84" i="9"/>
  <c r="J142" i="9"/>
  <c r="J145" i="9"/>
  <c r="J146" i="9" s="1"/>
  <c r="F175" i="9" l="1"/>
  <c r="C175" i="9"/>
  <c r="C174" i="9"/>
  <c r="I175" i="9"/>
  <c r="I174" i="9"/>
  <c r="H174" i="9"/>
  <c r="H175" i="9"/>
  <c r="E175" i="9"/>
  <c r="D174" i="9"/>
  <c r="D175" i="9"/>
  <c r="G175" i="9"/>
</calcChain>
</file>

<file path=xl/sharedStrings.xml><?xml version="1.0" encoding="utf-8"?>
<sst xmlns="http://schemas.openxmlformats.org/spreadsheetml/2006/main" count="367" uniqueCount="93">
  <si>
    <t>%</t>
  </si>
  <si>
    <t>Темп роста к цене 1 полугодия 2013</t>
  </si>
  <si>
    <t>руб./1000м3</t>
  </si>
  <si>
    <t>Конечная цена газа для потребителей</t>
  </si>
  <si>
    <t>Темп роста к предыдущей цене</t>
  </si>
  <si>
    <t>Размер ПССУ</t>
  </si>
  <si>
    <t>Спецнадбавка для финансирования программ газификации</t>
  </si>
  <si>
    <t>Ставки ГРО (без учета спецнадбавки)</t>
  </si>
  <si>
    <t>Оптовая цена на газ</t>
  </si>
  <si>
    <t xml:space="preserve">с 1 июля 2013 года </t>
  </si>
  <si>
    <t>Темп роста к цене 2 полугодия 2012</t>
  </si>
  <si>
    <t>Темп роста к уровню 2010г.</t>
  </si>
  <si>
    <t>Ставки ГРО (с учетом спецнадбавки)</t>
  </si>
  <si>
    <t xml:space="preserve">с 1 января 2013 года </t>
  </si>
  <si>
    <t>до 0,01</t>
  </si>
  <si>
    <t>от 0,01          до 0,1</t>
  </si>
  <si>
    <t>от 0,1 до 1,0</t>
  </si>
  <si>
    <t>от 1 до 10</t>
  </si>
  <si>
    <t>от 10           до 100</t>
  </si>
  <si>
    <t>от 100           до 500</t>
  </si>
  <si>
    <t>свыше 500</t>
  </si>
  <si>
    <t>Дифференциация по группам потребителей с объемом потребления газа (млн.м3 в год)</t>
  </si>
  <si>
    <t>Единица измерения</t>
  </si>
  <si>
    <t>(без учета НДС)</t>
  </si>
  <si>
    <t>Темп роста к цене 2 полугодия 2012 г.</t>
  </si>
  <si>
    <t>Темп роста к цене 1 полугодия 2013 г.</t>
  </si>
  <si>
    <t xml:space="preserve">с 1 апреля 2013 года </t>
  </si>
  <si>
    <t>с 1 января 2012 года</t>
  </si>
  <si>
    <t>с 1 июля 2012 года</t>
  </si>
  <si>
    <t xml:space="preserve">                                          (оптовая цена - Приказ ФСТ России от 10.12.2010г. № 412-э/2, ГРО, ПССУ - Приказ ФСТ России от 09.11.2010  № 295-э/17, спецнадбавка - Постановление ГКРТТ от 22.12.2010 № 4-3/э)</t>
  </si>
  <si>
    <t xml:space="preserve">2011 год    </t>
  </si>
  <si>
    <t xml:space="preserve">                                          (оптовая цена - Приказ ФСТ России от 10.12.2010г. № 412-э/2, ГРО, ПССУ - Приказ ФСТ России от 09.11.2010 № 295-э/17, спецнадбавка - Постановление ГКРТТ от 16.12.2011 № 4-3/э)</t>
  </si>
  <si>
    <t>(оптовая цена - Приказ ФСТ России от 04.05.2012г. № 89-э/2, ГРО, ПССУ - Приказ ФСТ России от 17.11.2011 № 279-э/8, спецнадбавка - Постановление ГКРТТ от 16.12.2011 № 4-3/э)</t>
  </si>
  <si>
    <t>(оптовая цена - Приказ ФСТ России от 04.05.2012г. № 89-э/2, ГРО, ПССУ - Приказ ФСТ России от 17.11.2011 № 279-э/8, спецнадбавка - Постановление ГКРТТ от 19.12.2012 № 4-2/э)</t>
  </si>
  <si>
    <t>(оптовая цена - Приказ ФСТ России от 27.02.2013г. № 38-э/3, ГРО, ПССУ - Приказ ФСТ России от 17.11.2011 № 279-э/8, спецнадбавка - Постановление ГКРТТ от 19.12.2012 № 4-2/э)</t>
  </si>
  <si>
    <t>(оптовая цена - Приказ ФСТ России от 05.06.2013г. № 110-э/4, ГРО, ПССУ - Приказ ФСТ России от 17.11.2011  № 279-э/8, спецнадбавка - Постановление ГКРТТ от 19.12.2012 № 4-2/э)</t>
  </si>
  <si>
    <t>Темп роста к цене 1 квартала 2013 г.</t>
  </si>
  <si>
    <t>Темп роста к цене августа-октября 2013 г.</t>
  </si>
  <si>
    <t xml:space="preserve">с 1 января 2014 года </t>
  </si>
  <si>
    <t>Темп роста к цене ноября-декабря 2013 г.</t>
  </si>
  <si>
    <t>Средний тариф</t>
  </si>
  <si>
    <t>с 1 июля 2014 года</t>
  </si>
  <si>
    <t>гро 2014</t>
  </si>
  <si>
    <t>пссу 2014</t>
  </si>
  <si>
    <t>с населением (ГМК)</t>
  </si>
  <si>
    <t xml:space="preserve">с 1 января 2015 года </t>
  </si>
  <si>
    <t>с 1 июля 2015 года</t>
  </si>
  <si>
    <t>8(нас.)</t>
  </si>
  <si>
    <t>ВСЕГО</t>
  </si>
  <si>
    <t>группа</t>
  </si>
  <si>
    <t>Обьемы транспортир. 2015</t>
  </si>
  <si>
    <t>сред.ГРО</t>
  </si>
  <si>
    <t>8 (нас)</t>
  </si>
  <si>
    <t>Объемы Поставки 2015</t>
  </si>
  <si>
    <t>сред.ПССУ</t>
  </si>
  <si>
    <t>(оптовая цена - приказ ФСТ России от 08.06.2015 №218-э/3, ставки ГРО - приказ ФСТ России от 19.02.2014 №25-э/2, спецнадбавка - постановление Госкомитета от 17.12.2014 №4-3/г, ПССУ - приказ ФСТ Россиии от 14.04.2015 №82-э/3</t>
  </si>
  <si>
    <t>с 1 июля 2016 года</t>
  </si>
  <si>
    <t>утверждены приказом ФСТ России от 19.02.2014 №25-э/2</t>
  </si>
  <si>
    <t>Темп роста к цене 2 полугодия 2014 г.</t>
  </si>
  <si>
    <t>Темп роста к цене 1 полугодия 2015 г.</t>
  </si>
  <si>
    <t>Темп роста к цене 2 полугодия 2015 г.</t>
  </si>
  <si>
    <t>с 1 января 2016 года</t>
  </si>
  <si>
    <t xml:space="preserve">Расчет конечных цен на газ для прочих потребителей </t>
  </si>
  <si>
    <t>Темп роста к цене 1 полугодия 2016 г.</t>
  </si>
  <si>
    <t>Обьемы транспортир. 2016</t>
  </si>
  <si>
    <t>Объемы Поставки 2016</t>
  </si>
  <si>
    <t>утверждено приказом Госкомитета №4-3/г от 18.12.2015</t>
  </si>
  <si>
    <t xml:space="preserve">проект приказа ФАС России </t>
  </si>
  <si>
    <t>нет ничего</t>
  </si>
  <si>
    <t>с 1 января 2017 года</t>
  </si>
  <si>
    <t>без населения</t>
  </si>
  <si>
    <t>средний ГРО</t>
  </si>
  <si>
    <t>1 полугодие</t>
  </si>
  <si>
    <t>2 полугодие</t>
  </si>
  <si>
    <t>2017 год</t>
  </si>
  <si>
    <t>срд.ГРО без нас</t>
  </si>
  <si>
    <t>с 1 июля 2017 года</t>
  </si>
  <si>
    <t>с 1 января 2018</t>
  </si>
  <si>
    <t>Темп роста к цене 1 полугодия 2017 г.</t>
  </si>
  <si>
    <t>Темп роста к цене 2 полугодия 2017 г.</t>
  </si>
  <si>
    <t>Темп роста к цене 2 полугодия 2016 г.</t>
  </si>
  <si>
    <t>Темп роста к цене 1 полугодия 2018 г.</t>
  </si>
  <si>
    <t>с 1 июля 2018 года</t>
  </si>
  <si>
    <t>Разница</t>
  </si>
  <si>
    <t>в %</t>
  </si>
  <si>
    <t>Конечная цена газа для потребителей (если все на 3,4%)</t>
  </si>
  <si>
    <t>утверждено ФАС</t>
  </si>
  <si>
    <t>проект</t>
  </si>
  <si>
    <t>Оптовая цена на газ*</t>
  </si>
  <si>
    <t>2. Размер платы за снабженческо-сбытовые услуги утвержден приказом ФАС России  от 22.04.2016 №510/16</t>
  </si>
  <si>
    <t>3. Тарифы на услуги по транспортировке газа по газораспределительным сетям утверждены приказом ФСТ от 19.02.2014 №25-э/2</t>
  </si>
  <si>
    <t xml:space="preserve">4. Размер специальных надбавок к тарифам на услуги по транспортировке газа утвержден постановлением Госкомитета от 01.12.2017 №4-3/г </t>
  </si>
  <si>
    <t>1. Оптовые цены на газ утверждены приказом ФАС России от 03.08.2018 №1087/18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</si>
</sst>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0.000"/>
    <numFmt numFmtId="167" formatCode="0.00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1"/>
      <name val="Times New Roman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2" fillId="0" borderId="0" xfId="0" applyFont="1"/>
    <xf numFmtId="2" fontId="4" fillId="0" borderId="1" xfId="0" applyNumberFormat="1" applyFont="1" applyBorder="1"/>
    <xf numFmtId="164" fontId="2" fillId="0" borderId="1" xfId="0" applyNumberFormat="1" applyFont="1" applyBorder="1"/>
    <xf numFmtId="0" fontId="7" fillId="0" borderId="1" xfId="2" applyFont="1" applyFill="1" applyBorder="1"/>
    <xf numFmtId="0" fontId="4" fillId="0" borderId="1" xfId="0" applyFont="1" applyBorder="1"/>
    <xf numFmtId="0" fontId="3" fillId="0" borderId="0" xfId="0" applyFont="1"/>
    <xf numFmtId="2" fontId="2" fillId="0" borderId="1" xfId="0" applyNumberFormat="1" applyFont="1" applyBorder="1"/>
    <xf numFmtId="2" fontId="7" fillId="0" borderId="1" xfId="2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0" fontId="2" fillId="0" borderId="1" xfId="1" applyNumberFormat="1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6" xfId="0" applyFont="1" applyBorder="1"/>
    <xf numFmtId="1" fontId="4" fillId="0" borderId="5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9" fontId="2" fillId="0" borderId="0" xfId="0" applyNumberFormat="1" applyFont="1" applyAlignment="1">
      <alignment horizontal="left"/>
    </xf>
    <xf numFmtId="2" fontId="7" fillId="0" borderId="1" xfId="2" applyNumberFormat="1" applyFont="1" applyFill="1" applyBorder="1" applyAlignment="1">
      <alignment horizontal="center"/>
    </xf>
    <xf numFmtId="165" fontId="2" fillId="0" borderId="4" xfId="1" applyNumberFormat="1" applyFont="1" applyBorder="1" applyAlignment="1">
      <alignment horizontal="center" vertical="center"/>
    </xf>
    <xf numFmtId="165" fontId="9" fillId="0" borderId="4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166" fontId="2" fillId="0" borderId="0" xfId="0" applyNumberFormat="1" applyFont="1"/>
    <xf numFmtId="10" fontId="2" fillId="0" borderId="9" xfId="1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/>
    <xf numFmtId="2" fontId="3" fillId="0" borderId="4" xfId="0" applyNumberFormat="1" applyFont="1" applyBorder="1" applyAlignment="1">
      <alignment horizontal="center" vertical="center"/>
    </xf>
    <xf numFmtId="167" fontId="2" fillId="0" borderId="0" xfId="1" applyNumberFormat="1" applyFont="1"/>
    <xf numFmtId="10" fontId="2" fillId="0" borderId="0" xfId="1" applyNumberFormat="1" applyFont="1"/>
    <xf numFmtId="0" fontId="12" fillId="0" borderId="0" xfId="0" applyFont="1"/>
    <xf numFmtId="0" fontId="5" fillId="0" borderId="0" xfId="0" applyFont="1"/>
    <xf numFmtId="0" fontId="11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10" fontId="5" fillId="4" borderId="1" xfId="0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78"/>
  <sheetViews>
    <sheetView tabSelected="1" zoomScaleNormal="100" zoomScaleSheetLayoutView="90" workbookViewId="0">
      <selection activeCell="G177" sqref="G177"/>
    </sheetView>
  </sheetViews>
  <sheetFormatPr defaultRowHeight="12.75" x14ac:dyDescent="0.2"/>
  <cols>
    <col min="1" max="1" width="62.5703125" style="1" customWidth="1"/>
    <col min="2" max="2" width="15.5703125" style="1" customWidth="1"/>
    <col min="3" max="3" width="12.5703125" style="1" customWidth="1"/>
    <col min="4" max="4" width="11.7109375" style="1" customWidth="1"/>
    <col min="5" max="5" width="12.140625" style="1" customWidth="1"/>
    <col min="6" max="6" width="12" style="1" customWidth="1"/>
    <col min="7" max="7" width="11.140625" style="1" customWidth="1"/>
    <col min="8" max="8" width="11.5703125" style="1" customWidth="1"/>
    <col min="9" max="9" width="11.42578125" style="1" customWidth="1"/>
    <col min="10" max="10" width="13.42578125" style="1" hidden="1" customWidth="1"/>
    <col min="11" max="11" width="10.28515625" style="1" hidden="1" customWidth="1"/>
    <col min="12" max="12" width="9.140625" style="1" hidden="1" customWidth="1"/>
    <col min="13" max="13" width="14.28515625" style="1" hidden="1" customWidth="1"/>
    <col min="14" max="16" width="9.140625" style="1" hidden="1" customWidth="1"/>
    <col min="17" max="17" width="9.140625" style="1"/>
    <col min="18" max="18" width="13.85546875" style="1" customWidth="1"/>
    <col min="19" max="19" width="10.7109375" style="1" customWidth="1"/>
    <col min="20" max="20" width="12.28515625" style="1" customWidth="1"/>
    <col min="21" max="16384" width="9.140625" style="1"/>
  </cols>
  <sheetData>
    <row r="2" spans="1:16" ht="15.75" x14ac:dyDescent="0.2">
      <c r="A2" s="60" t="s">
        <v>62</v>
      </c>
      <c r="B2" s="60"/>
      <c r="C2" s="60"/>
      <c r="D2" s="60"/>
      <c r="E2" s="60"/>
      <c r="F2" s="60"/>
      <c r="G2" s="60"/>
      <c r="H2" s="60"/>
      <c r="I2" s="60"/>
    </row>
    <row r="3" spans="1:16" ht="13.5" customHeight="1" thickBot="1" x14ac:dyDescent="0.3">
      <c r="H3" s="6" t="s">
        <v>23</v>
      </c>
    </row>
    <row r="4" spans="1:16" ht="15" x14ac:dyDescent="0.2">
      <c r="A4" s="61"/>
      <c r="B4" s="62" t="s">
        <v>22</v>
      </c>
      <c r="C4" s="63" t="s">
        <v>21</v>
      </c>
      <c r="D4" s="63"/>
      <c r="E4" s="63"/>
      <c r="F4" s="63"/>
      <c r="G4" s="63"/>
      <c r="H4" s="63"/>
      <c r="I4" s="63"/>
      <c r="J4" s="57" t="s">
        <v>40</v>
      </c>
      <c r="N4" s="1">
        <f>N57*J59</f>
        <v>3734432.8338499996</v>
      </c>
      <c r="O4" s="1">
        <f>O57*J71</f>
        <v>3440711.5618400006</v>
      </c>
      <c r="P4" s="1">
        <f>N4+O4</f>
        <v>7175144.3956899997</v>
      </c>
    </row>
    <row r="5" spans="1:16" ht="29.25" customHeight="1" x14ac:dyDescent="0.2">
      <c r="A5" s="61"/>
      <c r="B5" s="62"/>
      <c r="C5" s="29" t="s">
        <v>20</v>
      </c>
      <c r="D5" s="29" t="s">
        <v>19</v>
      </c>
      <c r="E5" s="29" t="s">
        <v>18</v>
      </c>
      <c r="F5" s="29" t="s">
        <v>17</v>
      </c>
      <c r="G5" s="29" t="s">
        <v>16</v>
      </c>
      <c r="H5" s="29" t="s">
        <v>15</v>
      </c>
      <c r="I5" s="29" t="s">
        <v>14</v>
      </c>
      <c r="J5" s="58"/>
      <c r="N5" s="1">
        <f>N57-N66</f>
        <v>6102.1669999999995</v>
      </c>
      <c r="O5" s="1">
        <f>O57-O66</f>
        <v>6023.9670000000015</v>
      </c>
      <c r="P5" s="1">
        <f>P57-P66</f>
        <v>12126.134</v>
      </c>
    </row>
    <row r="6" spans="1:16" ht="18.75" hidden="1" x14ac:dyDescent="0.2">
      <c r="A6" s="59" t="s">
        <v>30</v>
      </c>
      <c r="B6" s="59"/>
      <c r="C6" s="59"/>
      <c r="D6" s="59"/>
      <c r="E6" s="59"/>
      <c r="F6" s="59"/>
      <c r="G6" s="59"/>
      <c r="H6" s="59"/>
      <c r="I6" s="59"/>
      <c r="J6" s="23"/>
    </row>
    <row r="7" spans="1:16" hidden="1" x14ac:dyDescent="0.2">
      <c r="A7" s="64" t="s">
        <v>29</v>
      </c>
      <c r="B7" s="64"/>
      <c r="C7" s="64"/>
      <c r="D7" s="64"/>
      <c r="E7" s="64"/>
      <c r="F7" s="64"/>
      <c r="G7" s="64"/>
      <c r="H7" s="64"/>
      <c r="I7" s="64"/>
      <c r="J7" s="23"/>
    </row>
    <row r="8" spans="1:16" ht="15.75" hidden="1" x14ac:dyDescent="0.2">
      <c r="A8" s="21" t="s">
        <v>3</v>
      </c>
      <c r="B8" s="52" t="s">
        <v>2</v>
      </c>
      <c r="C8" s="5">
        <v>3031.9500000000003</v>
      </c>
      <c r="D8" s="5">
        <v>3109.92</v>
      </c>
      <c r="E8" s="5">
        <v>3280.5400000000004</v>
      </c>
      <c r="F8" s="5">
        <v>3569.6900000000005</v>
      </c>
      <c r="G8" s="5">
        <v>3572.91</v>
      </c>
      <c r="H8" s="5">
        <v>3652.4700000000003</v>
      </c>
      <c r="I8" s="5">
        <v>3660.47</v>
      </c>
      <c r="J8" s="23"/>
    </row>
    <row r="9" spans="1:16" ht="15" hidden="1" x14ac:dyDescent="0.2">
      <c r="A9" s="19" t="s">
        <v>24</v>
      </c>
      <c r="B9" s="52" t="s">
        <v>0</v>
      </c>
      <c r="C9" s="3">
        <v>114.01351488555218</v>
      </c>
      <c r="D9" s="3">
        <v>113.78436028494386</v>
      </c>
      <c r="E9" s="3">
        <v>113.31940102592448</v>
      </c>
      <c r="F9" s="3">
        <v>112.60034760884858</v>
      </c>
      <c r="G9" s="3">
        <v>112.63725351113634</v>
      </c>
      <c r="H9" s="3">
        <v>112.47228586209445</v>
      </c>
      <c r="I9" s="3">
        <v>112.45959962149608</v>
      </c>
      <c r="J9" s="23"/>
    </row>
    <row r="10" spans="1:16" ht="18.75" hidden="1" x14ac:dyDescent="0.2">
      <c r="A10" s="59" t="s">
        <v>27</v>
      </c>
      <c r="B10" s="59"/>
      <c r="C10" s="59"/>
      <c r="D10" s="59"/>
      <c r="E10" s="59"/>
      <c r="F10" s="59"/>
      <c r="G10" s="59"/>
      <c r="H10" s="59"/>
      <c r="I10" s="59"/>
      <c r="J10" s="23"/>
    </row>
    <row r="11" spans="1:16" hidden="1" x14ac:dyDescent="0.2">
      <c r="A11" s="64" t="s">
        <v>31</v>
      </c>
      <c r="B11" s="64"/>
      <c r="C11" s="64"/>
      <c r="D11" s="64"/>
      <c r="E11" s="64"/>
      <c r="F11" s="64"/>
      <c r="G11" s="64"/>
      <c r="H11" s="64"/>
      <c r="I11" s="64"/>
      <c r="J11" s="23"/>
    </row>
    <row r="12" spans="1:16" ht="15.75" hidden="1" x14ac:dyDescent="0.2">
      <c r="A12" s="21" t="s">
        <v>3</v>
      </c>
      <c r="B12" s="52" t="s">
        <v>2</v>
      </c>
      <c r="C12" s="2">
        <v>3031.9500000000003</v>
      </c>
      <c r="D12" s="2">
        <v>3109.92</v>
      </c>
      <c r="E12" s="2">
        <v>3280.5400000000004</v>
      </c>
      <c r="F12" s="2">
        <v>3569.6900000000005</v>
      </c>
      <c r="G12" s="2">
        <v>3572.91</v>
      </c>
      <c r="H12" s="2">
        <v>3652.4700000000003</v>
      </c>
      <c r="I12" s="2">
        <v>3660.47</v>
      </c>
      <c r="J12" s="23"/>
    </row>
    <row r="13" spans="1:16" ht="15" hidden="1" x14ac:dyDescent="0.2">
      <c r="A13" s="19" t="s">
        <v>25</v>
      </c>
      <c r="B13" s="52" t="s">
        <v>0</v>
      </c>
      <c r="C13" s="7">
        <v>100</v>
      </c>
      <c r="D13" s="7">
        <v>100</v>
      </c>
      <c r="E13" s="7">
        <v>100</v>
      </c>
      <c r="F13" s="7">
        <v>100</v>
      </c>
      <c r="G13" s="7">
        <v>100</v>
      </c>
      <c r="H13" s="7">
        <v>100</v>
      </c>
      <c r="I13" s="7">
        <v>100</v>
      </c>
      <c r="J13" s="23"/>
    </row>
    <row r="14" spans="1:16" ht="18.75" hidden="1" x14ac:dyDescent="0.2">
      <c r="A14" s="59" t="s">
        <v>28</v>
      </c>
      <c r="B14" s="59"/>
      <c r="C14" s="59"/>
      <c r="D14" s="59"/>
      <c r="E14" s="59"/>
      <c r="F14" s="59"/>
      <c r="G14" s="59"/>
      <c r="H14" s="59"/>
      <c r="I14" s="59"/>
      <c r="J14" s="23"/>
    </row>
    <row r="15" spans="1:16" ht="18.75" hidden="1" x14ac:dyDescent="0.3">
      <c r="A15" s="64" t="s">
        <v>32</v>
      </c>
      <c r="B15" s="65"/>
      <c r="C15" s="65"/>
      <c r="D15" s="65"/>
      <c r="E15" s="65"/>
      <c r="F15" s="65"/>
      <c r="G15" s="65"/>
      <c r="H15" s="65"/>
      <c r="I15" s="65"/>
      <c r="J15" s="23"/>
    </row>
    <row r="16" spans="1:16" ht="15.75" hidden="1" x14ac:dyDescent="0.2">
      <c r="A16" s="21" t="s">
        <v>3</v>
      </c>
      <c r="B16" s="52" t="s">
        <v>2</v>
      </c>
      <c r="C16" s="2">
        <v>3485.53</v>
      </c>
      <c r="D16" s="2">
        <v>3575.32</v>
      </c>
      <c r="E16" s="2">
        <v>3771.77</v>
      </c>
      <c r="F16" s="2">
        <v>3917.59</v>
      </c>
      <c r="G16" s="2">
        <v>3920.99</v>
      </c>
      <c r="H16" s="2">
        <v>4144.1499999999996</v>
      </c>
      <c r="I16" s="2">
        <v>4152.92</v>
      </c>
      <c r="J16" s="23"/>
    </row>
    <row r="17" spans="1:10" ht="15" hidden="1" x14ac:dyDescent="0.2">
      <c r="A17" s="19" t="s">
        <v>25</v>
      </c>
      <c r="B17" s="52" t="s">
        <v>0</v>
      </c>
      <c r="C17" s="7">
        <v>114.96000923498077</v>
      </c>
      <c r="D17" s="7">
        <v>114.96501517723929</v>
      </c>
      <c r="E17" s="7">
        <v>114.97405914879866</v>
      </c>
      <c r="F17" s="7">
        <v>109.74594432569774</v>
      </c>
      <c r="G17" s="7">
        <v>109.74219893588139</v>
      </c>
      <c r="H17" s="7">
        <v>113.46157531752483</v>
      </c>
      <c r="I17" s="7">
        <v>113.45319043729359</v>
      </c>
      <c r="J17" s="23"/>
    </row>
    <row r="18" spans="1:10" ht="18.75" hidden="1" x14ac:dyDescent="0.2">
      <c r="A18" s="59" t="s">
        <v>13</v>
      </c>
      <c r="B18" s="59"/>
      <c r="C18" s="59"/>
      <c r="D18" s="59"/>
      <c r="E18" s="59"/>
      <c r="F18" s="59"/>
      <c r="G18" s="59"/>
      <c r="H18" s="59"/>
      <c r="I18" s="59"/>
      <c r="J18" s="23"/>
    </row>
    <row r="19" spans="1:10" ht="14.25" hidden="1" customHeight="1" x14ac:dyDescent="0.2">
      <c r="A19" s="18" t="s">
        <v>8</v>
      </c>
      <c r="B19" s="52" t="s">
        <v>2</v>
      </c>
      <c r="C19" s="66">
        <v>3122</v>
      </c>
      <c r="D19" s="66"/>
      <c r="E19" s="66"/>
      <c r="F19" s="66"/>
      <c r="G19" s="66"/>
      <c r="H19" s="66"/>
      <c r="I19" s="66"/>
      <c r="J19" s="23"/>
    </row>
    <row r="20" spans="1:10" ht="15" hidden="1" customHeight="1" x14ac:dyDescent="0.2">
      <c r="A20" s="19" t="s">
        <v>10</v>
      </c>
      <c r="B20" s="52" t="s">
        <v>0</v>
      </c>
      <c r="C20" s="67">
        <v>100</v>
      </c>
      <c r="D20" s="67"/>
      <c r="E20" s="67"/>
      <c r="F20" s="67"/>
      <c r="G20" s="67"/>
      <c r="H20" s="67"/>
      <c r="I20" s="67"/>
      <c r="J20" s="23"/>
    </row>
    <row r="21" spans="1:10" ht="14.25" hidden="1" customHeight="1" x14ac:dyDescent="0.2">
      <c r="A21" s="20" t="s">
        <v>7</v>
      </c>
      <c r="B21" s="52" t="s">
        <v>2</v>
      </c>
      <c r="C21" s="5">
        <v>305.82</v>
      </c>
      <c r="D21" s="5">
        <v>393.82</v>
      </c>
      <c r="E21" s="5">
        <v>587.55999999999995</v>
      </c>
      <c r="F21" s="5">
        <v>728.86</v>
      </c>
      <c r="G21" s="5">
        <v>730</v>
      </c>
      <c r="H21" s="5">
        <v>950.91</v>
      </c>
      <c r="I21" s="5">
        <v>957.41</v>
      </c>
      <c r="J21" s="23"/>
    </row>
    <row r="22" spans="1:10" ht="15" hidden="1" customHeight="1" x14ac:dyDescent="0.2">
      <c r="A22" s="19" t="s">
        <v>10</v>
      </c>
      <c r="B22" s="52" t="s">
        <v>0</v>
      </c>
      <c r="C22" s="3">
        <v>100</v>
      </c>
      <c r="D22" s="3">
        <v>100</v>
      </c>
      <c r="E22" s="3">
        <v>100</v>
      </c>
      <c r="F22" s="3">
        <v>100</v>
      </c>
      <c r="G22" s="3">
        <v>100</v>
      </c>
      <c r="H22" s="3">
        <v>100</v>
      </c>
      <c r="I22" s="3">
        <v>100</v>
      </c>
      <c r="J22" s="23"/>
    </row>
    <row r="23" spans="1:10" ht="14.25" hidden="1" customHeight="1" x14ac:dyDescent="0.2">
      <c r="A23" s="20" t="s">
        <v>6</v>
      </c>
      <c r="B23" s="52" t="s">
        <v>2</v>
      </c>
      <c r="C23" s="66">
        <v>21.56</v>
      </c>
      <c r="D23" s="66"/>
      <c r="E23" s="66"/>
      <c r="F23" s="66"/>
      <c r="G23" s="66"/>
      <c r="H23" s="66"/>
      <c r="I23" s="66"/>
      <c r="J23" s="23"/>
    </row>
    <row r="24" spans="1:10" ht="15" hidden="1" customHeight="1" x14ac:dyDescent="0.2">
      <c r="A24" s="19" t="s">
        <v>10</v>
      </c>
      <c r="B24" s="52" t="s">
        <v>0</v>
      </c>
      <c r="C24" s="68">
        <v>100</v>
      </c>
      <c r="D24" s="68"/>
      <c r="E24" s="68"/>
      <c r="F24" s="68"/>
      <c r="G24" s="68"/>
      <c r="H24" s="68"/>
      <c r="I24" s="68"/>
      <c r="J24" s="23"/>
    </row>
    <row r="25" spans="1:10" ht="14.25" hidden="1" customHeight="1" x14ac:dyDescent="0.2">
      <c r="A25" s="20" t="s">
        <v>12</v>
      </c>
      <c r="B25" s="52" t="s">
        <v>2</v>
      </c>
      <c r="C25" s="5"/>
      <c r="D25" s="5"/>
      <c r="E25" s="5"/>
      <c r="F25" s="5"/>
      <c r="G25" s="5"/>
      <c r="H25" s="5"/>
      <c r="I25" s="5"/>
      <c r="J25" s="23"/>
    </row>
    <row r="26" spans="1:10" ht="15" hidden="1" customHeight="1" x14ac:dyDescent="0.2">
      <c r="A26" s="19" t="s">
        <v>11</v>
      </c>
      <c r="B26" s="52" t="s">
        <v>0</v>
      </c>
      <c r="C26" s="3"/>
      <c r="D26" s="3"/>
      <c r="E26" s="3"/>
      <c r="F26" s="3"/>
      <c r="G26" s="3"/>
      <c r="H26" s="3"/>
      <c r="I26" s="3"/>
      <c r="J26" s="23"/>
    </row>
    <row r="27" spans="1:10" ht="14.25" hidden="1" customHeight="1" x14ac:dyDescent="0.2">
      <c r="A27" s="20" t="s">
        <v>5</v>
      </c>
      <c r="B27" s="52" t="s">
        <v>2</v>
      </c>
      <c r="C27" s="5">
        <v>36.15</v>
      </c>
      <c r="D27" s="5">
        <v>37.94</v>
      </c>
      <c r="E27" s="5">
        <v>40.65</v>
      </c>
      <c r="F27" s="5">
        <v>45.17</v>
      </c>
      <c r="G27" s="5">
        <v>47.43</v>
      </c>
      <c r="H27" s="5">
        <v>49.68</v>
      </c>
      <c r="I27" s="5">
        <v>51.95</v>
      </c>
      <c r="J27" s="23"/>
    </row>
    <row r="28" spans="1:10" ht="15" hidden="1" customHeight="1" x14ac:dyDescent="0.2">
      <c r="A28" s="19" t="s">
        <v>10</v>
      </c>
      <c r="B28" s="52" t="s">
        <v>0</v>
      </c>
      <c r="C28" s="3">
        <v>100</v>
      </c>
      <c r="D28" s="3">
        <v>100</v>
      </c>
      <c r="E28" s="3">
        <v>100</v>
      </c>
      <c r="F28" s="3">
        <v>100</v>
      </c>
      <c r="G28" s="3">
        <v>100</v>
      </c>
      <c r="H28" s="3">
        <v>100</v>
      </c>
      <c r="I28" s="3">
        <v>100</v>
      </c>
      <c r="J28" s="23"/>
    </row>
    <row r="29" spans="1:10" ht="15" hidden="1" customHeight="1" x14ac:dyDescent="0.3">
      <c r="A29" s="64" t="s">
        <v>33</v>
      </c>
      <c r="B29" s="65"/>
      <c r="C29" s="65"/>
      <c r="D29" s="65"/>
      <c r="E29" s="65"/>
      <c r="F29" s="65"/>
      <c r="G29" s="65"/>
      <c r="H29" s="65"/>
      <c r="I29" s="65"/>
      <c r="J29" s="23"/>
    </row>
    <row r="30" spans="1:10" ht="15" hidden="1" customHeight="1" x14ac:dyDescent="0.2">
      <c r="A30" s="21" t="s">
        <v>3</v>
      </c>
      <c r="B30" s="52" t="s">
        <v>2</v>
      </c>
      <c r="C30" s="5">
        <v>3485.53</v>
      </c>
      <c r="D30" s="5">
        <v>3575.32</v>
      </c>
      <c r="E30" s="5">
        <v>3771.77</v>
      </c>
      <c r="F30" s="5">
        <v>3917.59</v>
      </c>
      <c r="G30" s="5">
        <v>3920.99</v>
      </c>
      <c r="H30" s="5">
        <v>4144.1499999999996</v>
      </c>
      <c r="I30" s="5">
        <v>4152.92</v>
      </c>
      <c r="J30" s="23"/>
    </row>
    <row r="31" spans="1:10" ht="15" hidden="1" x14ac:dyDescent="0.2">
      <c r="A31" s="19" t="s">
        <v>24</v>
      </c>
      <c r="B31" s="52" t="s">
        <v>0</v>
      </c>
      <c r="C31" s="3">
        <v>100</v>
      </c>
      <c r="D31" s="3">
        <v>100</v>
      </c>
      <c r="E31" s="3">
        <v>100</v>
      </c>
      <c r="F31" s="3">
        <v>100</v>
      </c>
      <c r="G31" s="3">
        <v>100</v>
      </c>
      <c r="H31" s="3">
        <v>100</v>
      </c>
      <c r="I31" s="3">
        <v>100</v>
      </c>
      <c r="J31" s="23"/>
    </row>
    <row r="32" spans="1:10" ht="18.75" hidden="1" x14ac:dyDescent="0.2">
      <c r="A32" s="59" t="s">
        <v>26</v>
      </c>
      <c r="B32" s="59"/>
      <c r="C32" s="59"/>
      <c r="D32" s="59"/>
      <c r="E32" s="59"/>
      <c r="F32" s="59"/>
      <c r="G32" s="59"/>
      <c r="H32" s="59"/>
      <c r="I32" s="59"/>
      <c r="J32" s="23"/>
    </row>
    <row r="33" spans="1:10" ht="14.25" hidden="1" customHeight="1" x14ac:dyDescent="0.2">
      <c r="A33" s="18" t="s">
        <v>8</v>
      </c>
      <c r="B33" s="52" t="s">
        <v>2</v>
      </c>
      <c r="C33" s="66">
        <v>3028</v>
      </c>
      <c r="D33" s="66"/>
      <c r="E33" s="66"/>
      <c r="F33" s="66"/>
      <c r="G33" s="66"/>
      <c r="H33" s="66"/>
      <c r="I33" s="66"/>
      <c r="J33" s="23"/>
    </row>
    <row r="34" spans="1:10" ht="15" hidden="1" customHeight="1" x14ac:dyDescent="0.2">
      <c r="A34" s="19" t="s">
        <v>1</v>
      </c>
      <c r="B34" s="52" t="s">
        <v>0</v>
      </c>
      <c r="C34" s="69">
        <v>990.12491007782353</v>
      </c>
      <c r="D34" s="69"/>
      <c r="E34" s="69"/>
      <c r="F34" s="69"/>
      <c r="G34" s="69"/>
      <c r="H34" s="69"/>
      <c r="I34" s="69"/>
      <c r="J34" s="23"/>
    </row>
    <row r="35" spans="1:10" ht="14.25" hidden="1" customHeight="1" x14ac:dyDescent="0.2">
      <c r="A35" s="20" t="s">
        <v>7</v>
      </c>
      <c r="B35" s="52" t="s">
        <v>2</v>
      </c>
      <c r="C35" s="5">
        <v>305.82</v>
      </c>
      <c r="D35" s="5">
        <v>393.82</v>
      </c>
      <c r="E35" s="5">
        <v>587.55999999999995</v>
      </c>
      <c r="F35" s="5">
        <v>728.86</v>
      </c>
      <c r="G35" s="5">
        <v>730</v>
      </c>
      <c r="H35" s="5">
        <v>950.91</v>
      </c>
      <c r="I35" s="5">
        <v>957.41</v>
      </c>
      <c r="J35" s="23"/>
    </row>
    <row r="36" spans="1:10" ht="15" hidden="1" customHeight="1" x14ac:dyDescent="0.2">
      <c r="A36" s="19" t="s">
        <v>1</v>
      </c>
      <c r="B36" s="52" t="s">
        <v>0</v>
      </c>
      <c r="C36" s="3">
        <v>1418.4601113172541</v>
      </c>
      <c r="D36" s="3" t="e">
        <v>#DIV/0!</v>
      </c>
      <c r="E36" s="3" t="e">
        <v>#DIV/0!</v>
      </c>
      <c r="F36" s="3" t="e">
        <v>#DIV/0!</v>
      </c>
      <c r="G36" s="3" t="e">
        <v>#DIV/0!</v>
      </c>
      <c r="H36" s="3" t="e">
        <v>#DIV/0!</v>
      </c>
      <c r="I36" s="3" t="e">
        <v>#DIV/0!</v>
      </c>
      <c r="J36" s="23"/>
    </row>
    <row r="37" spans="1:10" ht="14.25" hidden="1" customHeight="1" x14ac:dyDescent="0.2">
      <c r="A37" s="20" t="s">
        <v>6</v>
      </c>
      <c r="B37" s="52" t="s">
        <v>2</v>
      </c>
      <c r="C37" s="66">
        <v>22.47</v>
      </c>
      <c r="D37" s="66"/>
      <c r="E37" s="66"/>
      <c r="F37" s="66"/>
      <c r="G37" s="66"/>
      <c r="H37" s="66"/>
      <c r="I37" s="66"/>
      <c r="J37" s="23"/>
    </row>
    <row r="38" spans="1:10" ht="15" hidden="1" customHeight="1" x14ac:dyDescent="0.2">
      <c r="A38" s="19" t="s">
        <v>1</v>
      </c>
      <c r="B38" s="52" t="s">
        <v>0</v>
      </c>
      <c r="C38" s="70">
        <v>6.8635836031522999</v>
      </c>
      <c r="D38" s="70"/>
      <c r="E38" s="70"/>
      <c r="F38" s="70"/>
      <c r="G38" s="70"/>
      <c r="H38" s="70"/>
      <c r="I38" s="70"/>
      <c r="J38" s="23"/>
    </row>
    <row r="39" spans="1:10" ht="14.25" hidden="1" customHeight="1" x14ac:dyDescent="0.2">
      <c r="A39" s="20" t="s">
        <v>5</v>
      </c>
      <c r="B39" s="52" t="s">
        <v>2</v>
      </c>
      <c r="C39" s="5">
        <v>36.15</v>
      </c>
      <c r="D39" s="5">
        <v>37.94</v>
      </c>
      <c r="E39" s="5">
        <v>40.65</v>
      </c>
      <c r="F39" s="5">
        <v>45.17</v>
      </c>
      <c r="G39" s="5">
        <v>47.43</v>
      </c>
      <c r="H39" s="5">
        <v>49.68</v>
      </c>
      <c r="I39" s="5">
        <v>51.95</v>
      </c>
      <c r="J39" s="23"/>
    </row>
    <row r="40" spans="1:10" ht="15" hidden="1" customHeight="1" x14ac:dyDescent="0.2">
      <c r="A40" s="19" t="s">
        <v>1</v>
      </c>
      <c r="B40" s="52" t="s">
        <v>0</v>
      </c>
      <c r="C40" s="3">
        <v>1.03714499660023</v>
      </c>
      <c r="D40" s="3">
        <v>1.0611637559714935</v>
      </c>
      <c r="E40" s="3">
        <v>1.0777433406596904</v>
      </c>
      <c r="F40" s="3">
        <v>1.1530047810005641</v>
      </c>
      <c r="G40" s="3">
        <v>1.2096434828959013</v>
      </c>
      <c r="H40" s="3">
        <v>1.198798306045872</v>
      </c>
      <c r="I40" s="3">
        <v>1.2509270585515735</v>
      </c>
      <c r="J40" s="23"/>
    </row>
    <row r="41" spans="1:10" ht="15" hidden="1" customHeight="1" x14ac:dyDescent="0.3">
      <c r="A41" s="64" t="s">
        <v>34</v>
      </c>
      <c r="B41" s="65"/>
      <c r="C41" s="65"/>
      <c r="D41" s="65"/>
      <c r="E41" s="65"/>
      <c r="F41" s="65"/>
      <c r="G41" s="65"/>
      <c r="H41" s="65"/>
      <c r="I41" s="65"/>
      <c r="J41" s="23"/>
    </row>
    <row r="42" spans="1:10" ht="15.75" hidden="1" x14ac:dyDescent="0.2">
      <c r="A42" s="21" t="s">
        <v>3</v>
      </c>
      <c r="B42" s="52" t="s">
        <v>2</v>
      </c>
      <c r="C42" s="2">
        <v>3392.44</v>
      </c>
      <c r="D42" s="2">
        <v>3482.23</v>
      </c>
      <c r="E42" s="2">
        <v>3678.68</v>
      </c>
      <c r="F42" s="2">
        <v>3824.5</v>
      </c>
      <c r="G42" s="2">
        <v>3827.8999999999996</v>
      </c>
      <c r="H42" s="2">
        <v>4051.0599999999995</v>
      </c>
      <c r="I42" s="2">
        <v>4059.8299999999995</v>
      </c>
      <c r="J42" s="23"/>
    </row>
    <row r="43" spans="1:10" ht="15" hidden="1" x14ac:dyDescent="0.2">
      <c r="A43" s="19" t="s">
        <v>36</v>
      </c>
      <c r="B43" s="52" t="s">
        <v>0</v>
      </c>
      <c r="C43" s="7">
        <v>97.329244046099149</v>
      </c>
      <c r="D43" s="7">
        <v>97.396316973026188</v>
      </c>
      <c r="E43" s="7">
        <v>97.531927980762347</v>
      </c>
      <c r="F43" s="7">
        <v>97.623794220426333</v>
      </c>
      <c r="G43" s="7">
        <v>97.625854694860223</v>
      </c>
      <c r="H43" s="7">
        <v>97.753701000205112</v>
      </c>
      <c r="I43" s="7">
        <v>97.75844466062432</v>
      </c>
      <c r="J43" s="23"/>
    </row>
    <row r="44" spans="1:10" ht="18.75" hidden="1" x14ac:dyDescent="0.2">
      <c r="A44" s="59" t="s">
        <v>9</v>
      </c>
      <c r="B44" s="59"/>
      <c r="C44" s="59"/>
      <c r="D44" s="59"/>
      <c r="E44" s="59"/>
      <c r="F44" s="59"/>
      <c r="G44" s="59"/>
      <c r="H44" s="59"/>
      <c r="I44" s="59"/>
      <c r="J44" s="23"/>
    </row>
    <row r="45" spans="1:10" ht="14.25" hidden="1" customHeight="1" x14ac:dyDescent="0.2">
      <c r="A45" s="18" t="s">
        <v>8</v>
      </c>
      <c r="B45" s="52" t="s">
        <v>2</v>
      </c>
      <c r="C45" s="66">
        <v>3478</v>
      </c>
      <c r="D45" s="66"/>
      <c r="E45" s="66"/>
      <c r="F45" s="66"/>
      <c r="G45" s="66"/>
      <c r="H45" s="66"/>
      <c r="I45" s="66"/>
      <c r="J45" s="23"/>
    </row>
    <row r="46" spans="1:10" ht="15" hidden="1" customHeight="1" x14ac:dyDescent="0.2">
      <c r="A46" s="19" t="s">
        <v>1</v>
      </c>
      <c r="B46" s="52" t="s">
        <v>0</v>
      </c>
      <c r="C46" s="69">
        <v>111.40294682895579</v>
      </c>
      <c r="D46" s="69"/>
      <c r="E46" s="69"/>
      <c r="F46" s="69"/>
      <c r="G46" s="69"/>
      <c r="H46" s="69"/>
      <c r="I46" s="69"/>
      <c r="J46" s="23"/>
    </row>
    <row r="47" spans="1:10" ht="14.25" hidden="1" customHeight="1" x14ac:dyDescent="0.2">
      <c r="A47" s="20" t="s">
        <v>7</v>
      </c>
      <c r="B47" s="52" t="s">
        <v>2</v>
      </c>
      <c r="C47" s="4">
        <v>345.58</v>
      </c>
      <c r="D47" s="4">
        <v>445.01</v>
      </c>
      <c r="E47" s="4">
        <v>663.94</v>
      </c>
      <c r="F47" s="4">
        <v>823.6</v>
      </c>
      <c r="G47" s="4">
        <v>824.89</v>
      </c>
      <c r="H47" s="4">
        <v>1074.51</v>
      </c>
      <c r="I47" s="4">
        <v>1081.8599999999999</v>
      </c>
      <c r="J47" s="23"/>
    </row>
    <row r="48" spans="1:10" ht="15" hidden="1" customHeight="1" x14ac:dyDescent="0.2">
      <c r="A48" s="19" t="s">
        <v>1</v>
      </c>
      <c r="B48" s="52" t="s">
        <v>0</v>
      </c>
      <c r="C48" s="3">
        <v>113.00111176509058</v>
      </c>
      <c r="D48" s="3">
        <v>112.99832410746026</v>
      </c>
      <c r="E48" s="3">
        <v>112.99952345292397</v>
      </c>
      <c r="F48" s="3">
        <v>112.99838103339461</v>
      </c>
      <c r="G48" s="3">
        <v>112.99863013698629</v>
      </c>
      <c r="H48" s="3">
        <v>112.99807552765246</v>
      </c>
      <c r="I48" s="3">
        <v>112.99861083548322</v>
      </c>
      <c r="J48" s="23"/>
    </row>
    <row r="49" spans="1:16" ht="14.25" hidden="1" customHeight="1" x14ac:dyDescent="0.2">
      <c r="A49" s="20" t="s">
        <v>6</v>
      </c>
      <c r="B49" s="52" t="s">
        <v>2</v>
      </c>
      <c r="C49" s="66">
        <v>22.47</v>
      </c>
      <c r="D49" s="66"/>
      <c r="E49" s="66"/>
      <c r="F49" s="66"/>
      <c r="G49" s="66"/>
      <c r="H49" s="66"/>
      <c r="I49" s="66"/>
      <c r="J49" s="23"/>
    </row>
    <row r="50" spans="1:16" ht="15" hidden="1" customHeight="1" x14ac:dyDescent="0.2">
      <c r="A50" s="19" t="s">
        <v>1</v>
      </c>
      <c r="B50" s="52" t="s">
        <v>0</v>
      </c>
      <c r="C50" s="70">
        <v>104.22077922077921</v>
      </c>
      <c r="D50" s="70"/>
      <c r="E50" s="70"/>
      <c r="F50" s="70"/>
      <c r="G50" s="70"/>
      <c r="H50" s="70"/>
      <c r="I50" s="70"/>
      <c r="J50" s="23"/>
    </row>
    <row r="51" spans="1:16" ht="14.25" hidden="1" customHeight="1" x14ac:dyDescent="0.2">
      <c r="A51" s="20" t="s">
        <v>5</v>
      </c>
      <c r="B51" s="52" t="s">
        <v>2</v>
      </c>
      <c r="C51" s="2">
        <v>37.31</v>
      </c>
      <c r="D51" s="2">
        <v>40.21</v>
      </c>
      <c r="E51" s="2">
        <v>43.61</v>
      </c>
      <c r="F51" s="2">
        <v>48.93</v>
      </c>
      <c r="G51" s="2">
        <v>51.84</v>
      </c>
      <c r="H51" s="2">
        <v>54.51</v>
      </c>
      <c r="I51" s="2">
        <v>57.17</v>
      </c>
      <c r="J51" s="23"/>
    </row>
    <row r="52" spans="1:16" ht="15" hidden="1" customHeight="1" x14ac:dyDescent="0.2">
      <c r="A52" s="19" t="s">
        <v>1</v>
      </c>
      <c r="B52" s="52" t="s">
        <v>0</v>
      </c>
      <c r="C52" s="3">
        <v>103.20885200553252</v>
      </c>
      <c r="D52" s="3">
        <v>105.98313125988403</v>
      </c>
      <c r="E52" s="3">
        <v>107.28167281672818</v>
      </c>
      <c r="F52" s="3">
        <v>108.32410892185078</v>
      </c>
      <c r="G52" s="3">
        <v>109.29791271347248</v>
      </c>
      <c r="H52" s="3">
        <v>109.72222222222221</v>
      </c>
      <c r="I52" s="3">
        <v>110.04812319538017</v>
      </c>
      <c r="J52" s="23"/>
    </row>
    <row r="53" spans="1:16" ht="15" hidden="1" customHeight="1" x14ac:dyDescent="0.3">
      <c r="A53" s="64" t="s">
        <v>35</v>
      </c>
      <c r="B53" s="65"/>
      <c r="C53" s="65"/>
      <c r="D53" s="65"/>
      <c r="E53" s="65"/>
      <c r="F53" s="65"/>
      <c r="G53" s="65"/>
      <c r="H53" s="65"/>
      <c r="I53" s="65"/>
      <c r="J53" s="23"/>
    </row>
    <row r="54" spans="1:16" ht="15.75" hidden="1" x14ac:dyDescent="0.2">
      <c r="A54" s="21" t="s">
        <v>3</v>
      </c>
      <c r="B54" s="52" t="s">
        <v>2</v>
      </c>
      <c r="C54" s="2">
        <v>3883.3599999999997</v>
      </c>
      <c r="D54" s="2">
        <v>3985.69</v>
      </c>
      <c r="E54" s="2">
        <v>4208.0200000000004</v>
      </c>
      <c r="F54" s="2">
        <v>4373.0000000000009</v>
      </c>
      <c r="G54" s="2">
        <v>4377.2000000000007</v>
      </c>
      <c r="H54" s="2">
        <v>4629.4900000000007</v>
      </c>
      <c r="I54" s="2">
        <v>4639.5</v>
      </c>
      <c r="J54" s="23"/>
    </row>
    <row r="55" spans="1:16" ht="15.75" hidden="1" thickBot="1" x14ac:dyDescent="0.25">
      <c r="A55" s="19" t="s">
        <v>25</v>
      </c>
      <c r="B55" s="52" t="s">
        <v>0</v>
      </c>
      <c r="C55" s="7">
        <v>114.47100022402753</v>
      </c>
      <c r="D55" s="7">
        <v>114.45797664140507</v>
      </c>
      <c r="E55" s="7">
        <v>114.38940054584799</v>
      </c>
      <c r="F55" s="7">
        <v>114.34174401882602</v>
      </c>
      <c r="G55" s="7">
        <v>114.34990464745687</v>
      </c>
      <c r="H55" s="7">
        <v>114.27848513722338</v>
      </c>
      <c r="I55" s="7">
        <v>114.27818406189422</v>
      </c>
      <c r="J55" s="24"/>
    </row>
    <row r="56" spans="1:16" ht="19.5" hidden="1" thickBot="1" x14ac:dyDescent="0.25">
      <c r="A56" s="59" t="s">
        <v>38</v>
      </c>
      <c r="B56" s="59"/>
      <c r="C56" s="59"/>
      <c r="D56" s="59"/>
      <c r="E56" s="59"/>
      <c r="F56" s="59"/>
      <c r="G56" s="59"/>
      <c r="H56" s="59"/>
      <c r="I56" s="59"/>
      <c r="J56" s="25"/>
      <c r="O56" s="1" t="s">
        <v>42</v>
      </c>
    </row>
    <row r="57" spans="1:16" ht="14.25" hidden="1" customHeight="1" x14ac:dyDescent="0.2">
      <c r="A57" s="18" t="s">
        <v>8</v>
      </c>
      <c r="B57" s="52" t="s">
        <v>2</v>
      </c>
      <c r="C57" s="66">
        <v>3586</v>
      </c>
      <c r="D57" s="66"/>
      <c r="E57" s="66"/>
      <c r="F57" s="66"/>
      <c r="G57" s="66"/>
      <c r="H57" s="66"/>
      <c r="I57" s="66"/>
      <c r="J57" s="26">
        <f>C57</f>
        <v>3586</v>
      </c>
      <c r="N57" s="1">
        <v>7229.567</v>
      </c>
      <c r="O57" s="1">
        <v>6860.5670000000018</v>
      </c>
      <c r="P57" s="1">
        <v>14090.134</v>
      </c>
    </row>
    <row r="58" spans="1:16" ht="15" hidden="1" customHeight="1" x14ac:dyDescent="0.2">
      <c r="A58" s="19" t="s">
        <v>4</v>
      </c>
      <c r="B58" s="52" t="s">
        <v>0</v>
      </c>
      <c r="C58" s="67">
        <v>100</v>
      </c>
      <c r="D58" s="67"/>
      <c r="E58" s="67"/>
      <c r="F58" s="67"/>
      <c r="G58" s="67"/>
      <c r="H58" s="67"/>
      <c r="I58" s="67"/>
      <c r="J58" s="27"/>
    </row>
    <row r="59" spans="1:16" ht="14.25" hidden="1" customHeight="1" x14ac:dyDescent="0.2">
      <c r="A59" s="20" t="s">
        <v>7</v>
      </c>
      <c r="B59" s="52" t="s">
        <v>2</v>
      </c>
      <c r="C59" s="4">
        <v>345.58</v>
      </c>
      <c r="D59" s="4">
        <v>445.01</v>
      </c>
      <c r="E59" s="4">
        <v>663.94</v>
      </c>
      <c r="F59" s="4">
        <v>823.6</v>
      </c>
      <c r="G59" s="4">
        <v>824.89</v>
      </c>
      <c r="H59" s="4">
        <v>1074.51</v>
      </c>
      <c r="I59" s="4">
        <v>1081.8599999999999</v>
      </c>
      <c r="J59" s="16">
        <v>516.54999999999995</v>
      </c>
      <c r="K59" s="1">
        <f>J59*N57</f>
        <v>3734432.8338499996</v>
      </c>
      <c r="N59" s="1">
        <v>3832.0419999999999</v>
      </c>
      <c r="O59" s="1">
        <v>4001.6840000000002</v>
      </c>
      <c r="P59" s="1">
        <v>7833.7260000000006</v>
      </c>
    </row>
    <row r="60" spans="1:16" ht="15" hidden="1" customHeight="1" x14ac:dyDescent="0.2">
      <c r="A60" s="19" t="s">
        <v>4</v>
      </c>
      <c r="B60" s="52" t="s">
        <v>0</v>
      </c>
      <c r="C60" s="3">
        <v>100</v>
      </c>
      <c r="D60" s="3">
        <v>100</v>
      </c>
      <c r="E60" s="3">
        <v>100</v>
      </c>
      <c r="F60" s="3">
        <v>100</v>
      </c>
      <c r="G60" s="3">
        <v>100</v>
      </c>
      <c r="H60" s="3">
        <v>100</v>
      </c>
      <c r="I60" s="3">
        <v>100</v>
      </c>
      <c r="J60" s="27"/>
      <c r="K60" s="1">
        <f>O57*J71</f>
        <v>3440711.5618400006</v>
      </c>
      <c r="N60" s="1">
        <v>874.34400000000016</v>
      </c>
      <c r="O60" s="1">
        <v>808.10299999999995</v>
      </c>
      <c r="P60" s="1">
        <v>1682.4470000000001</v>
      </c>
    </row>
    <row r="61" spans="1:16" ht="14.25" hidden="1" customHeight="1" x14ac:dyDescent="0.2">
      <c r="A61" s="20" t="s">
        <v>6</v>
      </c>
      <c r="B61" s="52" t="s">
        <v>2</v>
      </c>
      <c r="C61" s="66">
        <v>22.47</v>
      </c>
      <c r="D61" s="66"/>
      <c r="E61" s="66"/>
      <c r="F61" s="66"/>
      <c r="G61" s="66"/>
      <c r="H61" s="66"/>
      <c r="I61" s="66"/>
      <c r="J61" s="16">
        <f>C61</f>
        <v>22.47</v>
      </c>
      <c r="K61" s="1">
        <f>K59+K60</f>
        <v>7175144.3956899997</v>
      </c>
      <c r="N61" s="1">
        <v>597.52300000000014</v>
      </c>
      <c r="O61" s="1">
        <v>462.42599999999999</v>
      </c>
      <c r="P61" s="1">
        <v>1059.9490000000001</v>
      </c>
    </row>
    <row r="62" spans="1:16" ht="15" hidden="1" customHeight="1" x14ac:dyDescent="0.2">
      <c r="A62" s="19" t="s">
        <v>4</v>
      </c>
      <c r="B62" s="52" t="s">
        <v>0</v>
      </c>
      <c r="C62" s="70">
        <v>100</v>
      </c>
      <c r="D62" s="70"/>
      <c r="E62" s="70"/>
      <c r="F62" s="70"/>
      <c r="G62" s="70"/>
      <c r="H62" s="70"/>
      <c r="I62" s="70"/>
      <c r="J62" s="27"/>
      <c r="K62" s="1">
        <f>K61/P57</f>
        <v>509.23180685790493</v>
      </c>
      <c r="N62" s="1">
        <v>504.76299999999998</v>
      </c>
      <c r="O62" s="1">
        <v>485.09800000000001</v>
      </c>
      <c r="P62" s="1">
        <v>989.86099999999999</v>
      </c>
    </row>
    <row r="63" spans="1:16" ht="14.25" hidden="1" customHeight="1" x14ac:dyDescent="0.2">
      <c r="A63" s="20" t="s">
        <v>5</v>
      </c>
      <c r="B63" s="52" t="s">
        <v>2</v>
      </c>
      <c r="C63" s="2">
        <v>37.31</v>
      </c>
      <c r="D63" s="2">
        <v>40.21</v>
      </c>
      <c r="E63" s="2">
        <v>43.61</v>
      </c>
      <c r="F63" s="2">
        <v>48.93</v>
      </c>
      <c r="G63" s="2">
        <v>51.84</v>
      </c>
      <c r="H63" s="2">
        <v>54.51</v>
      </c>
      <c r="I63" s="2">
        <v>57.17</v>
      </c>
      <c r="J63" s="16">
        <v>40.07</v>
      </c>
      <c r="N63" s="1">
        <v>159.346</v>
      </c>
      <c r="O63" s="1">
        <v>159.90199999999999</v>
      </c>
      <c r="P63" s="1">
        <v>319.24799999999999</v>
      </c>
    </row>
    <row r="64" spans="1:16" ht="15" hidden="1" customHeight="1" x14ac:dyDescent="0.2">
      <c r="A64" s="19" t="s">
        <v>4</v>
      </c>
      <c r="B64" s="52" t="s">
        <v>0</v>
      </c>
      <c r="C64" s="3">
        <v>100</v>
      </c>
      <c r="D64" s="3">
        <v>100</v>
      </c>
      <c r="E64" s="3">
        <v>100</v>
      </c>
      <c r="F64" s="3">
        <v>100</v>
      </c>
      <c r="G64" s="3">
        <v>100</v>
      </c>
      <c r="H64" s="3">
        <v>100</v>
      </c>
      <c r="I64" s="3">
        <v>100</v>
      </c>
      <c r="J64" s="27"/>
      <c r="N64" s="1">
        <v>118.47500000000001</v>
      </c>
      <c r="O64" s="1">
        <v>90.176000000000002</v>
      </c>
      <c r="P64" s="1">
        <v>208.65100000000001</v>
      </c>
    </row>
    <row r="65" spans="1:21" ht="15.75" hidden="1" x14ac:dyDescent="0.2">
      <c r="A65" s="21" t="s">
        <v>3</v>
      </c>
      <c r="B65" s="52" t="s">
        <v>2</v>
      </c>
      <c r="C65" s="2">
        <v>3991.3599999999997</v>
      </c>
      <c r="D65" s="2">
        <v>4093.69</v>
      </c>
      <c r="E65" s="2">
        <v>4316.0200000000004</v>
      </c>
      <c r="F65" s="2">
        <v>4481.0000000000009</v>
      </c>
      <c r="G65" s="2">
        <v>4485.2000000000007</v>
      </c>
      <c r="H65" s="2">
        <v>4737.4900000000007</v>
      </c>
      <c r="I65" s="2">
        <v>4747.5</v>
      </c>
      <c r="J65" s="16">
        <f>J57+J59+J61+J63</f>
        <v>4165.09</v>
      </c>
      <c r="N65" s="1">
        <v>15.673999999999996</v>
      </c>
      <c r="O65" s="1">
        <v>16.577999999999999</v>
      </c>
      <c r="P65" s="1">
        <v>32.251999999999995</v>
      </c>
    </row>
    <row r="66" spans="1:21" ht="15" hidden="1" x14ac:dyDescent="0.2">
      <c r="A66" s="19" t="s">
        <v>39</v>
      </c>
      <c r="B66" s="52" t="s">
        <v>0</v>
      </c>
      <c r="C66" s="7">
        <v>98.324859091088243</v>
      </c>
      <c r="D66" s="7">
        <v>98.366048408218759</v>
      </c>
      <c r="E66" s="7">
        <v>98.448912185619591</v>
      </c>
      <c r="F66" s="7">
        <v>98.505165970542976</v>
      </c>
      <c r="G66" s="7">
        <v>98.506544847579718</v>
      </c>
      <c r="H66" s="7">
        <v>98.584951794718123</v>
      </c>
      <c r="I66" s="7">
        <v>98.587893261343595</v>
      </c>
      <c r="J66" s="27"/>
      <c r="N66" s="1">
        <v>1127.4000000000001</v>
      </c>
      <c r="O66" s="1">
        <v>836.6</v>
      </c>
      <c r="P66" s="1">
        <v>1964</v>
      </c>
    </row>
    <row r="67" spans="1:21" ht="15.75" hidden="1" thickBot="1" x14ac:dyDescent="0.25">
      <c r="A67" s="19" t="s">
        <v>37</v>
      </c>
      <c r="B67" s="52" t="s">
        <v>0</v>
      </c>
      <c r="C67" s="7">
        <v>100</v>
      </c>
      <c r="D67" s="7">
        <v>100</v>
      </c>
      <c r="E67" s="7">
        <v>100</v>
      </c>
      <c r="F67" s="7">
        <v>100</v>
      </c>
      <c r="G67" s="7">
        <v>100</v>
      </c>
      <c r="H67" s="7">
        <v>100</v>
      </c>
      <c r="I67" s="7">
        <v>100</v>
      </c>
      <c r="J67" s="28"/>
      <c r="N67" s="1">
        <f>(C59*N59+D59*N60+E59*N61+F59*N62+G59*N63+H59*N64+I59*N65+827.49*N66)/N57</f>
        <v>516.54904353884547</v>
      </c>
      <c r="O67" s="1">
        <f>(C71*O59+D71*O60+E71*O61+F71*O62+G71*O63+H71*O64+I71*O65+854.05*O66)/O57</f>
        <v>501.51755281451221</v>
      </c>
      <c r="P67" s="1">
        <f>(N67*N57+O67*O57)/P57</f>
        <v>509.23012455452874</v>
      </c>
    </row>
    <row r="68" spans="1:21" ht="19.5" hidden="1" thickBot="1" x14ac:dyDescent="0.25">
      <c r="A68" s="59" t="s">
        <v>41</v>
      </c>
      <c r="B68" s="59"/>
      <c r="C68" s="59"/>
      <c r="D68" s="59"/>
      <c r="E68" s="59"/>
      <c r="F68" s="59"/>
      <c r="G68" s="59"/>
      <c r="H68" s="59"/>
      <c r="I68" s="59"/>
      <c r="J68" s="13"/>
      <c r="O68" s="1" t="s">
        <v>43</v>
      </c>
    </row>
    <row r="69" spans="1:21" ht="14.25" hidden="1" x14ac:dyDescent="0.2">
      <c r="A69" s="18" t="s">
        <v>8</v>
      </c>
      <c r="B69" s="52" t="s">
        <v>2</v>
      </c>
      <c r="C69" s="66">
        <v>3586</v>
      </c>
      <c r="D69" s="66"/>
      <c r="E69" s="66"/>
      <c r="F69" s="66"/>
      <c r="G69" s="66"/>
      <c r="H69" s="66"/>
      <c r="I69" s="66"/>
      <c r="J69" s="14">
        <f>C69</f>
        <v>3586</v>
      </c>
      <c r="N69" s="9">
        <f>P69-O69</f>
        <v>6027.0999999999995</v>
      </c>
      <c r="O69" s="9">
        <f>SUM(O70:O76)</f>
        <v>5528.9000000000005</v>
      </c>
      <c r="P69" s="9">
        <f>SUM(P70:P76)</f>
        <v>11556</v>
      </c>
    </row>
    <row r="70" spans="1:21" ht="15" hidden="1" x14ac:dyDescent="0.2">
      <c r="A70" s="19" t="s">
        <v>4</v>
      </c>
      <c r="B70" s="52" t="s">
        <v>0</v>
      </c>
      <c r="C70" s="67">
        <v>100</v>
      </c>
      <c r="D70" s="67"/>
      <c r="E70" s="67"/>
      <c r="F70" s="67"/>
      <c r="G70" s="67"/>
      <c r="H70" s="67"/>
      <c r="I70" s="67"/>
      <c r="J70" s="15">
        <f>J69/J57*100</f>
        <v>100</v>
      </c>
      <c r="N70" s="9">
        <f t="shared" ref="N70:N76" si="0">P70-O70</f>
        <v>3604.72</v>
      </c>
      <c r="O70" s="9">
        <v>3489.0059999999999</v>
      </c>
      <c r="P70" s="9">
        <v>7093.7259999999997</v>
      </c>
    </row>
    <row r="71" spans="1:21" ht="14.25" hidden="1" x14ac:dyDescent="0.2">
      <c r="A71" s="20" t="s">
        <v>7</v>
      </c>
      <c r="B71" s="52" t="s">
        <v>2</v>
      </c>
      <c r="C71" s="8">
        <v>349.46</v>
      </c>
      <c r="D71" s="8">
        <v>450.06</v>
      </c>
      <c r="E71" s="8">
        <v>671.46</v>
      </c>
      <c r="F71" s="8">
        <v>832.92</v>
      </c>
      <c r="G71" s="8">
        <v>834.23</v>
      </c>
      <c r="H71" s="8">
        <v>1086.68</v>
      </c>
      <c r="I71" s="8">
        <v>1094.06</v>
      </c>
      <c r="J71" s="16">
        <v>501.52</v>
      </c>
      <c r="K71" s="1">
        <f>J63*N69</f>
        <v>241505.89699999997</v>
      </c>
      <c r="N71" s="9">
        <f t="shared" si="0"/>
        <v>1094.6099999999999</v>
      </c>
      <c r="O71" s="9">
        <v>938.95400000000018</v>
      </c>
      <c r="P71" s="9">
        <v>2033.5640000000001</v>
      </c>
    </row>
    <row r="72" spans="1:21" ht="15" hidden="1" x14ac:dyDescent="0.2">
      <c r="A72" s="19" t="s">
        <v>4</v>
      </c>
      <c r="B72" s="52" t="s">
        <v>0</v>
      </c>
      <c r="C72" s="3">
        <v>101.12275015915273</v>
      </c>
      <c r="D72" s="3">
        <v>101.13480595941664</v>
      </c>
      <c r="E72" s="3">
        <v>101.13263246678916</v>
      </c>
      <c r="F72" s="3">
        <v>101.13161728994658</v>
      </c>
      <c r="G72" s="3">
        <v>101.13227218174545</v>
      </c>
      <c r="H72" s="3">
        <v>101.13260928237058</v>
      </c>
      <c r="I72" s="3">
        <v>101.12768750115542</v>
      </c>
      <c r="J72" s="15">
        <f>J71/J59*100</f>
        <v>97.090310715322829</v>
      </c>
      <c r="K72" s="1">
        <f>J75*O69</f>
        <v>220437.24300000002</v>
      </c>
      <c r="N72" s="9">
        <f t="shared" si="0"/>
        <v>613.57000000000005</v>
      </c>
      <c r="O72" s="9">
        <v>447.34000000000003</v>
      </c>
      <c r="P72" s="9">
        <v>1060.9100000000001</v>
      </c>
    </row>
    <row r="73" spans="1:21" ht="14.25" hidden="1" x14ac:dyDescent="0.2">
      <c r="A73" s="20" t="s">
        <v>6</v>
      </c>
      <c r="B73" s="52" t="s">
        <v>2</v>
      </c>
      <c r="C73" s="72">
        <v>30.68</v>
      </c>
      <c r="D73" s="72"/>
      <c r="E73" s="72"/>
      <c r="F73" s="72"/>
      <c r="G73" s="72"/>
      <c r="H73" s="72"/>
      <c r="I73" s="72"/>
      <c r="J73" s="16">
        <f>C73</f>
        <v>30.68</v>
      </c>
      <c r="K73" s="1">
        <f>K71+K72</f>
        <v>461943.14</v>
      </c>
      <c r="N73" s="9">
        <f t="shared" si="0"/>
        <v>469</v>
      </c>
      <c r="O73" s="9">
        <v>444.5</v>
      </c>
      <c r="P73" s="9">
        <v>913.5</v>
      </c>
    </row>
    <row r="74" spans="1:21" ht="15" hidden="1" x14ac:dyDescent="0.2">
      <c r="A74" s="19" t="s">
        <v>4</v>
      </c>
      <c r="B74" s="52" t="s">
        <v>0</v>
      </c>
      <c r="C74" s="70">
        <v>136.53760569648421</v>
      </c>
      <c r="D74" s="70"/>
      <c r="E74" s="70"/>
      <c r="F74" s="70"/>
      <c r="G74" s="70"/>
      <c r="H74" s="70"/>
      <c r="I74" s="70"/>
      <c r="J74" s="15">
        <f>J73/J61*100</f>
        <v>136.53760569648421</v>
      </c>
      <c r="K74" s="1">
        <f>K73/P69</f>
        <v>39.974311180339221</v>
      </c>
      <c r="N74" s="9">
        <f t="shared" si="0"/>
        <v>133</v>
      </c>
      <c r="O74" s="9">
        <v>127</v>
      </c>
      <c r="P74" s="9">
        <v>260</v>
      </c>
    </row>
    <row r="75" spans="1:21" ht="14.25" hidden="1" x14ac:dyDescent="0.2">
      <c r="A75" s="20" t="s">
        <v>5</v>
      </c>
      <c r="B75" s="52" t="s">
        <v>2</v>
      </c>
      <c r="C75" s="2">
        <v>34.81</v>
      </c>
      <c r="D75" s="2">
        <v>41.14</v>
      </c>
      <c r="E75" s="2">
        <v>50.15</v>
      </c>
      <c r="F75" s="2">
        <v>56.27</v>
      </c>
      <c r="G75" s="2">
        <v>59.62</v>
      </c>
      <c r="H75" s="2">
        <v>62.69</v>
      </c>
      <c r="I75" s="2">
        <v>65.75</v>
      </c>
      <c r="J75" s="16">
        <v>39.869999999999997</v>
      </c>
      <c r="N75" s="9">
        <f t="shared" si="0"/>
        <v>100.6</v>
      </c>
      <c r="O75" s="9">
        <v>69.5</v>
      </c>
      <c r="P75" s="9">
        <v>170.1</v>
      </c>
    </row>
    <row r="76" spans="1:21" ht="15" hidden="1" x14ac:dyDescent="0.2">
      <c r="A76" s="19" t="s">
        <v>4</v>
      </c>
      <c r="B76" s="52" t="s">
        <v>0</v>
      </c>
      <c r="C76" s="3">
        <v>93.299383543285984</v>
      </c>
      <c r="D76" s="3">
        <v>102.31285749813479</v>
      </c>
      <c r="E76" s="3">
        <v>114.99656042192157</v>
      </c>
      <c r="F76" s="3">
        <v>115.00102186797467</v>
      </c>
      <c r="G76" s="3">
        <v>115.00771604938271</v>
      </c>
      <c r="H76" s="3">
        <v>115.0064208402128</v>
      </c>
      <c r="I76" s="3">
        <v>115.00787126115095</v>
      </c>
      <c r="J76" s="15">
        <f>J75/J63*100</f>
        <v>99.500873471424995</v>
      </c>
      <c r="N76" s="9">
        <f t="shared" si="0"/>
        <v>11.6</v>
      </c>
      <c r="O76" s="9">
        <v>12.6</v>
      </c>
      <c r="P76" s="9">
        <v>24.2</v>
      </c>
    </row>
    <row r="77" spans="1:21" ht="15.75" hidden="1" x14ac:dyDescent="0.2">
      <c r="A77" s="21" t="s">
        <v>3</v>
      </c>
      <c r="B77" s="52" t="s">
        <v>2</v>
      </c>
      <c r="C77" s="2">
        <v>4000.95</v>
      </c>
      <c r="D77" s="2">
        <v>4107.88</v>
      </c>
      <c r="E77" s="2">
        <v>4338.29</v>
      </c>
      <c r="F77" s="2">
        <v>4505.8700000000008</v>
      </c>
      <c r="G77" s="2">
        <v>4510.53</v>
      </c>
      <c r="H77" s="2">
        <v>4766.05</v>
      </c>
      <c r="I77" s="2">
        <v>4776.49</v>
      </c>
      <c r="J77" s="16">
        <f>J69+J71+J73+J75</f>
        <v>4158.07</v>
      </c>
      <c r="N77" s="1">
        <f>(C63*N70+D63*N71+E63*N72+F63*N73+G63*N74+H63*N75+I63*N76+N79*150.84)/(N69+N79)</f>
        <v>40.072301683390002</v>
      </c>
      <c r="O77" s="1">
        <f>(O70*C75+O71*D75+O72*E75+O73*F75+O74*G75+O75*H75+O76*I75+O79*150.84)/(O69+1.6)</f>
        <v>39.874418482958141</v>
      </c>
    </row>
    <row r="78" spans="1:21" ht="15.75" hidden="1" thickBot="1" x14ac:dyDescent="0.25">
      <c r="A78" s="19" t="s">
        <v>25</v>
      </c>
      <c r="B78" s="52" t="s">
        <v>0</v>
      </c>
      <c r="C78" s="7">
        <v>100.24026898099896</v>
      </c>
      <c r="D78" s="7">
        <v>100.34663103459226</v>
      </c>
      <c r="E78" s="7">
        <v>100.51598463399149</v>
      </c>
      <c r="F78" s="7">
        <v>100.55501004240124</v>
      </c>
      <c r="G78" s="7">
        <v>100.56474627664316</v>
      </c>
      <c r="H78" s="7">
        <v>100.60285087673006</v>
      </c>
      <c r="I78" s="7">
        <v>100.61063717746181</v>
      </c>
      <c r="J78" s="17">
        <f>J77/J65*100</f>
        <v>99.831456223034792</v>
      </c>
    </row>
    <row r="79" spans="1:21" ht="19.5" hidden="1" thickBot="1" x14ac:dyDescent="0.25">
      <c r="A79" s="73" t="s">
        <v>45</v>
      </c>
      <c r="B79" s="73"/>
      <c r="C79" s="73"/>
      <c r="D79" s="73"/>
      <c r="E79" s="73"/>
      <c r="F79" s="73"/>
      <c r="G79" s="73"/>
      <c r="H79" s="73"/>
      <c r="I79" s="73"/>
      <c r="J79" s="25"/>
      <c r="M79" s="1" t="s">
        <v>44</v>
      </c>
      <c r="N79" s="1">
        <f>P79-O79</f>
        <v>2.4</v>
      </c>
      <c r="O79" s="1">
        <v>1.6</v>
      </c>
      <c r="P79" s="1">
        <v>4</v>
      </c>
    </row>
    <row r="80" spans="1:21" ht="14.25" hidden="1" x14ac:dyDescent="0.2">
      <c r="A80" s="18" t="s">
        <v>8</v>
      </c>
      <c r="B80" s="52" t="s">
        <v>2</v>
      </c>
      <c r="C80" s="66">
        <v>3586</v>
      </c>
      <c r="D80" s="66"/>
      <c r="E80" s="66"/>
      <c r="F80" s="66"/>
      <c r="G80" s="66"/>
      <c r="H80" s="66"/>
      <c r="I80" s="66"/>
      <c r="J80" s="26">
        <f>C80</f>
        <v>3586</v>
      </c>
      <c r="K80" s="12">
        <f>J80/$J$88*100</f>
        <v>85.747424634125764</v>
      </c>
      <c r="M80" s="10" t="s">
        <v>49</v>
      </c>
      <c r="N80" s="74" t="s">
        <v>50</v>
      </c>
      <c r="O80" s="74"/>
      <c r="P80" s="74"/>
      <c r="R80" s="10" t="s">
        <v>49</v>
      </c>
      <c r="S80" s="74" t="s">
        <v>64</v>
      </c>
      <c r="T80" s="74"/>
      <c r="U80" s="74"/>
    </row>
    <row r="81" spans="1:21" ht="15" hidden="1" x14ac:dyDescent="0.2">
      <c r="A81" s="19" t="s">
        <v>4</v>
      </c>
      <c r="B81" s="52" t="s">
        <v>0</v>
      </c>
      <c r="C81" s="67">
        <v>100</v>
      </c>
      <c r="D81" s="67"/>
      <c r="E81" s="67"/>
      <c r="F81" s="67"/>
      <c r="G81" s="67"/>
      <c r="H81" s="67"/>
      <c r="I81" s="67"/>
      <c r="J81" s="27">
        <f>J80/J69*100</f>
        <v>100</v>
      </c>
      <c r="K81" s="12"/>
      <c r="M81" s="10">
        <v>1</v>
      </c>
      <c r="N81" s="10">
        <v>3832.0419999999999</v>
      </c>
      <c r="O81" s="10">
        <v>3701.6840000000002</v>
      </c>
      <c r="P81" s="10">
        <f>N81+O81</f>
        <v>7533.7260000000006</v>
      </c>
      <c r="R81" s="10">
        <v>1</v>
      </c>
      <c r="S81" s="10">
        <v>3832.0419999999999</v>
      </c>
      <c r="T81" s="10">
        <v>3701.6840000000002</v>
      </c>
      <c r="U81" s="10">
        <f>S81+T81</f>
        <v>7533.7260000000006</v>
      </c>
    </row>
    <row r="82" spans="1:21" ht="14.25" hidden="1" x14ac:dyDescent="0.2">
      <c r="A82" s="20" t="s">
        <v>7</v>
      </c>
      <c r="B82" s="52" t="s">
        <v>2</v>
      </c>
      <c r="C82" s="8">
        <v>349.46</v>
      </c>
      <c r="D82" s="8">
        <v>450.06</v>
      </c>
      <c r="E82" s="8">
        <v>671.46</v>
      </c>
      <c r="F82" s="8">
        <v>832.92</v>
      </c>
      <c r="G82" s="8">
        <v>834.23</v>
      </c>
      <c r="H82" s="8">
        <v>1086.68</v>
      </c>
      <c r="I82" s="8">
        <v>1094.06</v>
      </c>
      <c r="J82" s="16">
        <f>N90</f>
        <v>525.06222606692768</v>
      </c>
      <c r="K82" s="12">
        <f t="shared" ref="K82:K88" si="1">J82/$J$88*100</f>
        <v>12.555140451171273</v>
      </c>
      <c r="M82" s="10">
        <v>2</v>
      </c>
      <c r="N82" s="10">
        <v>874.34400000000005</v>
      </c>
      <c r="O82" s="10">
        <v>808.10299999999995</v>
      </c>
      <c r="P82" s="10">
        <f t="shared" ref="P82:P87" si="2">N82+O82</f>
        <v>1682.4470000000001</v>
      </c>
      <c r="R82" s="10">
        <v>2</v>
      </c>
      <c r="S82" s="10">
        <v>874.34400000000005</v>
      </c>
      <c r="T82" s="10">
        <v>808.10299999999995</v>
      </c>
      <c r="U82" s="10">
        <f t="shared" ref="U82:U87" si="3">S82+T82</f>
        <v>1682.4470000000001</v>
      </c>
    </row>
    <row r="83" spans="1:21" ht="15" hidden="1" x14ac:dyDescent="0.2">
      <c r="A83" s="19" t="s">
        <v>4</v>
      </c>
      <c r="B83" s="52" t="s">
        <v>0</v>
      </c>
      <c r="C83" s="3">
        <v>100</v>
      </c>
      <c r="D83" s="3">
        <v>100</v>
      </c>
      <c r="E83" s="3">
        <v>100</v>
      </c>
      <c r="F83" s="3">
        <v>100</v>
      </c>
      <c r="G83" s="3">
        <v>100</v>
      </c>
      <c r="H83" s="3">
        <v>100</v>
      </c>
      <c r="I83" s="3">
        <v>100</v>
      </c>
      <c r="J83" s="27">
        <f>J82/J71*100</f>
        <v>104.69417492162381</v>
      </c>
      <c r="K83" s="12"/>
      <c r="M83" s="10">
        <v>3</v>
      </c>
      <c r="N83" s="10">
        <v>597.52300000000002</v>
      </c>
      <c r="O83" s="10">
        <v>462.42599999999999</v>
      </c>
      <c r="P83" s="10">
        <f t="shared" si="2"/>
        <v>1059.9490000000001</v>
      </c>
      <c r="R83" s="10">
        <v>3</v>
      </c>
      <c r="S83" s="10">
        <v>597.52300000000002</v>
      </c>
      <c r="T83" s="10">
        <v>462.42599999999999</v>
      </c>
      <c r="U83" s="10">
        <f t="shared" si="3"/>
        <v>1059.9490000000001</v>
      </c>
    </row>
    <row r="84" spans="1:21" ht="26.25" hidden="1" customHeight="1" x14ac:dyDescent="0.2">
      <c r="A84" s="20" t="s">
        <v>6</v>
      </c>
      <c r="B84" s="52" t="s">
        <v>2</v>
      </c>
      <c r="C84" s="75">
        <v>30.68</v>
      </c>
      <c r="D84" s="76"/>
      <c r="E84" s="76"/>
      <c r="F84" s="76"/>
      <c r="G84" s="76"/>
      <c r="H84" s="76"/>
      <c r="I84" s="77"/>
      <c r="J84" s="16">
        <f>C84</f>
        <v>30.68</v>
      </c>
      <c r="K84" s="12">
        <f t="shared" si="1"/>
        <v>0.73361154148772412</v>
      </c>
      <c r="M84" s="10">
        <v>4</v>
      </c>
      <c r="N84" s="10">
        <v>504.76299999999998</v>
      </c>
      <c r="O84" s="10">
        <v>485.09800000000001</v>
      </c>
      <c r="P84" s="10">
        <f t="shared" si="2"/>
        <v>989.86099999999999</v>
      </c>
      <c r="R84" s="10">
        <v>4</v>
      </c>
      <c r="S84" s="10">
        <v>504.76299999999998</v>
      </c>
      <c r="T84" s="10">
        <v>485.09800000000001</v>
      </c>
      <c r="U84" s="10">
        <f t="shared" si="3"/>
        <v>989.86099999999999</v>
      </c>
    </row>
    <row r="85" spans="1:21" ht="15" hidden="1" x14ac:dyDescent="0.2">
      <c r="A85" s="19" t="s">
        <v>4</v>
      </c>
      <c r="B85" s="52" t="s">
        <v>0</v>
      </c>
      <c r="C85" s="70">
        <v>100</v>
      </c>
      <c r="D85" s="70"/>
      <c r="E85" s="70"/>
      <c r="F85" s="70"/>
      <c r="G85" s="70"/>
      <c r="H85" s="70"/>
      <c r="I85" s="70"/>
      <c r="J85" s="27">
        <f>J84/J73*100</f>
        <v>100</v>
      </c>
      <c r="K85" s="12"/>
      <c r="M85" s="10">
        <v>5</v>
      </c>
      <c r="N85" s="10">
        <v>159.346</v>
      </c>
      <c r="O85" s="10">
        <v>159.90199999999999</v>
      </c>
      <c r="P85" s="10">
        <f t="shared" si="2"/>
        <v>319.24799999999999</v>
      </c>
      <c r="R85" s="10">
        <v>5</v>
      </c>
      <c r="S85" s="10">
        <v>159.346</v>
      </c>
      <c r="T85" s="10">
        <v>159.90199999999999</v>
      </c>
      <c r="U85" s="10">
        <f t="shared" si="3"/>
        <v>319.24799999999999</v>
      </c>
    </row>
    <row r="86" spans="1:21" ht="14.25" hidden="1" x14ac:dyDescent="0.2">
      <c r="A86" s="20" t="s">
        <v>5</v>
      </c>
      <c r="B86" s="52" t="s">
        <v>2</v>
      </c>
      <c r="C86" s="2">
        <v>34.81</v>
      </c>
      <c r="D86" s="2">
        <v>41.14</v>
      </c>
      <c r="E86" s="2">
        <v>50.15</v>
      </c>
      <c r="F86" s="2">
        <v>56.27</v>
      </c>
      <c r="G86" s="2">
        <v>59.62</v>
      </c>
      <c r="H86" s="2">
        <v>62.69</v>
      </c>
      <c r="I86" s="2">
        <v>65.75</v>
      </c>
      <c r="J86" s="16">
        <f>N105</f>
        <v>40.307573447217848</v>
      </c>
      <c r="K86" s="12">
        <f t="shared" si="1"/>
        <v>0.96382337321522615</v>
      </c>
      <c r="M86" s="10">
        <v>6</v>
      </c>
      <c r="N86" s="10">
        <v>118.47499999999999</v>
      </c>
      <c r="O86" s="10">
        <v>90.176000000000002</v>
      </c>
      <c r="P86" s="10">
        <f t="shared" si="2"/>
        <v>208.65100000000001</v>
      </c>
      <c r="R86" s="10">
        <v>6</v>
      </c>
      <c r="S86" s="10">
        <v>118.47499999999999</v>
      </c>
      <c r="T86" s="10">
        <v>90.176000000000002</v>
      </c>
      <c r="U86" s="10">
        <f t="shared" si="3"/>
        <v>208.65100000000001</v>
      </c>
    </row>
    <row r="87" spans="1:21" ht="15" hidden="1" x14ac:dyDescent="0.2">
      <c r="A87" s="19" t="s">
        <v>4</v>
      </c>
      <c r="B87" s="52" t="s">
        <v>0</v>
      </c>
      <c r="C87" s="3">
        <v>100</v>
      </c>
      <c r="D87" s="3">
        <v>100</v>
      </c>
      <c r="E87" s="3">
        <v>100</v>
      </c>
      <c r="F87" s="3">
        <v>100</v>
      </c>
      <c r="G87" s="3">
        <v>100</v>
      </c>
      <c r="H87" s="3">
        <v>100</v>
      </c>
      <c r="I87" s="3">
        <v>100</v>
      </c>
      <c r="J87" s="27">
        <f>J86/J75*100</f>
        <v>101.09750049465225</v>
      </c>
      <c r="K87" s="12"/>
      <c r="M87" s="10">
        <v>7</v>
      </c>
      <c r="N87" s="10">
        <v>15.673999999999999</v>
      </c>
      <c r="O87" s="10">
        <v>16.577999999999999</v>
      </c>
      <c r="P87" s="10">
        <f t="shared" si="2"/>
        <v>32.251999999999995</v>
      </c>
      <c r="R87" s="10">
        <v>7</v>
      </c>
      <c r="S87" s="10">
        <v>15.673999999999999</v>
      </c>
      <c r="T87" s="10">
        <v>16.577999999999999</v>
      </c>
      <c r="U87" s="10">
        <f t="shared" si="3"/>
        <v>32.251999999999995</v>
      </c>
    </row>
    <row r="88" spans="1:21" ht="15.75" hidden="1" x14ac:dyDescent="0.2">
      <c r="A88" s="21" t="s">
        <v>3</v>
      </c>
      <c r="B88" s="52" t="s">
        <v>2</v>
      </c>
      <c r="C88" s="2">
        <v>4000.95</v>
      </c>
      <c r="D88" s="2">
        <v>4107.88</v>
      </c>
      <c r="E88" s="2">
        <v>4338.29</v>
      </c>
      <c r="F88" s="2">
        <v>4505.8700000000008</v>
      </c>
      <c r="G88" s="2">
        <v>4510.53</v>
      </c>
      <c r="H88" s="2">
        <v>4766.05</v>
      </c>
      <c r="I88" s="2">
        <v>4776.49</v>
      </c>
      <c r="J88" s="16">
        <f>J80+J82+J84+J86</f>
        <v>4182.0497995141459</v>
      </c>
      <c r="K88" s="12">
        <f t="shared" si="1"/>
        <v>100</v>
      </c>
      <c r="M88" s="11" t="s">
        <v>47</v>
      </c>
      <c r="N88" s="10">
        <f>S88</f>
        <v>1127.4000000000001</v>
      </c>
      <c r="O88" s="10">
        <f>T88</f>
        <v>836.6</v>
      </c>
      <c r="P88" s="10">
        <f>U88</f>
        <v>1964</v>
      </c>
      <c r="R88" s="11" t="s">
        <v>47</v>
      </c>
      <c r="S88" s="10">
        <f>U88-T88</f>
        <v>1127.4000000000001</v>
      </c>
      <c r="T88" s="10">
        <v>836.6</v>
      </c>
      <c r="U88" s="10">
        <v>1964</v>
      </c>
    </row>
    <row r="89" spans="1:21" ht="15.75" hidden="1" thickBot="1" x14ac:dyDescent="0.25">
      <c r="A89" s="19" t="s">
        <v>58</v>
      </c>
      <c r="B89" s="52" t="s">
        <v>0</v>
      </c>
      <c r="C89" s="7">
        <v>100</v>
      </c>
      <c r="D89" s="7">
        <v>100</v>
      </c>
      <c r="E89" s="7">
        <v>100</v>
      </c>
      <c r="F89" s="7">
        <v>100</v>
      </c>
      <c r="G89" s="7">
        <v>100</v>
      </c>
      <c r="H89" s="7">
        <v>100</v>
      </c>
      <c r="I89" s="7">
        <v>100</v>
      </c>
      <c r="J89" s="27">
        <f>J88/J77*100</f>
        <v>100.57670504619081</v>
      </c>
      <c r="K89" s="12"/>
      <c r="M89" s="10" t="s">
        <v>48</v>
      </c>
      <c r="N89" s="10">
        <f>SUM(N81:N88)</f>
        <v>7229.5670000000009</v>
      </c>
      <c r="O89" s="10">
        <f>SUM(O81:O88)</f>
        <v>6560.5670000000018</v>
      </c>
      <c r="P89" s="10">
        <f>SUM(P81:P88)</f>
        <v>13790.134000000002</v>
      </c>
      <c r="R89" s="10" t="s">
        <v>48</v>
      </c>
      <c r="S89" s="10">
        <f>SUM(S81:S88)</f>
        <v>7229.5670000000009</v>
      </c>
      <c r="T89" s="10">
        <f>SUM(T81:T88)</f>
        <v>6560.5670000000018</v>
      </c>
      <c r="U89" s="10">
        <f>SUM(U81:U88)</f>
        <v>13790.134000000002</v>
      </c>
    </row>
    <row r="90" spans="1:21" ht="19.5" hidden="1" thickBot="1" x14ac:dyDescent="0.25">
      <c r="A90" s="73" t="s">
        <v>46</v>
      </c>
      <c r="B90" s="73"/>
      <c r="C90" s="73"/>
      <c r="D90" s="73"/>
      <c r="E90" s="73"/>
      <c r="F90" s="73"/>
      <c r="G90" s="73"/>
      <c r="H90" s="73"/>
      <c r="I90" s="73"/>
      <c r="J90" s="13"/>
      <c r="M90" s="1" t="s">
        <v>51</v>
      </c>
      <c r="N90" s="1">
        <f>(N81*C82+N82*D82+N83*E82+N84*F82+N85*G82+N86*H82+N87*I82+N88*854.05)/N89</f>
        <v>525.06222606692768</v>
      </c>
      <c r="O90" s="1">
        <f>(O81*C93+O82*D93+O83*E93+O84*F93+O85*G93+O86*H93+O87*I93+O88*882.23)/O89</f>
        <v>531.23631858496356</v>
      </c>
      <c r="P90" s="1">
        <f>(N90*N89+O90*O89)/P89</f>
        <v>527.99951062331945</v>
      </c>
      <c r="R90" s="1" t="s">
        <v>51</v>
      </c>
      <c r="S90" s="1">
        <f>(C105*S81+D105*S82+E105*S83+F105*S84+G105*S85+H105*S86+I105*S87+K105*S88)/S89</f>
        <v>548.26003660246863</v>
      </c>
      <c r="T90" s="1">
        <f>(C117*T81+D117*T82+E117*T83+F117*T84+G117*T85+H117*T86+I117*T87+K117*T88)/T89</f>
        <v>555.57177698970213</v>
      </c>
    </row>
    <row r="91" spans="1:21" ht="15.75" hidden="1" x14ac:dyDescent="0.25">
      <c r="A91" s="18" t="s">
        <v>8</v>
      </c>
      <c r="B91" s="52" t="s">
        <v>2</v>
      </c>
      <c r="C91" s="71">
        <v>3855</v>
      </c>
      <c r="D91" s="71"/>
      <c r="E91" s="71"/>
      <c r="F91" s="71"/>
      <c r="G91" s="71"/>
      <c r="H91" s="71"/>
      <c r="I91" s="71"/>
      <c r="J91" s="14">
        <f>C91</f>
        <v>3855</v>
      </c>
      <c r="M91" s="1" t="s">
        <v>75</v>
      </c>
      <c r="N91" s="1">
        <f>(N81*C82+N82*D82+N83*E82+N84*F82+N85*G82+N86*H82+N87*I82)/(N89-N88)</f>
        <v>464.28040604591774</v>
      </c>
      <c r="O91" s="1">
        <f>(O81*C93+O82*D93+O83*E93+O84*F93+O85*G93+O86*H93+O87*I93)/(O89-O88)</f>
        <v>479.9360029346779</v>
      </c>
      <c r="R91" s="1" t="s">
        <v>75</v>
      </c>
      <c r="S91" s="1">
        <f>(C105*S81+D105*S82+E105*S83+F105*S84+G105*S85+H105*S86+I105*S87)/(S89-S88)</f>
        <v>486.5577369547571</v>
      </c>
      <c r="T91" s="1">
        <f>(C117*T81+D117*T82+E117*T83+F117*T84+G117*T85+H117*T86+I117*T87)/(T89-T88)</f>
        <v>503.44354680067153</v>
      </c>
    </row>
    <row r="92" spans="1:21" ht="15" hidden="1" x14ac:dyDescent="0.2">
      <c r="A92" s="19" t="s">
        <v>4</v>
      </c>
      <c r="B92" s="52" t="s">
        <v>0</v>
      </c>
      <c r="C92" s="67">
        <v>107.50139431121026</v>
      </c>
      <c r="D92" s="67"/>
      <c r="E92" s="67"/>
      <c r="F92" s="67"/>
      <c r="G92" s="67"/>
      <c r="H92" s="67"/>
      <c r="I92" s="67"/>
      <c r="J92" s="33">
        <f>J91/J80</f>
        <v>1.0750139431121026</v>
      </c>
    </row>
    <row r="93" spans="1:21" ht="14.25" hidden="1" x14ac:dyDescent="0.2">
      <c r="A93" s="20" t="s">
        <v>7</v>
      </c>
      <c r="B93" s="52" t="s">
        <v>2</v>
      </c>
      <c r="C93" s="8">
        <v>366.23</v>
      </c>
      <c r="D93" s="8">
        <v>471.65</v>
      </c>
      <c r="E93" s="8">
        <v>703.68</v>
      </c>
      <c r="F93" s="8">
        <v>872.88</v>
      </c>
      <c r="G93" s="8">
        <v>874.25</v>
      </c>
      <c r="H93" s="8">
        <v>1138.82</v>
      </c>
      <c r="I93" s="8">
        <v>1146.55</v>
      </c>
      <c r="J93" s="16">
        <f>O90</f>
        <v>531.23631858496356</v>
      </c>
      <c r="M93" s="10" t="s">
        <v>49</v>
      </c>
      <c r="N93" s="74" t="s">
        <v>53</v>
      </c>
      <c r="O93" s="74"/>
      <c r="P93" s="74"/>
      <c r="R93" s="10" t="s">
        <v>49</v>
      </c>
      <c r="S93" s="74" t="s">
        <v>65</v>
      </c>
      <c r="T93" s="74"/>
      <c r="U93" s="74"/>
    </row>
    <row r="94" spans="1:21" ht="15" hidden="1" x14ac:dyDescent="0.2">
      <c r="A94" s="19" t="s">
        <v>4</v>
      </c>
      <c r="B94" s="52" t="s">
        <v>0</v>
      </c>
      <c r="C94" s="3">
        <v>104.79883248440451</v>
      </c>
      <c r="D94" s="3">
        <v>104.79713815935652</v>
      </c>
      <c r="E94" s="3">
        <v>104.79849879367347</v>
      </c>
      <c r="F94" s="3">
        <v>104.79757959948135</v>
      </c>
      <c r="G94" s="3">
        <v>104.79723817172722</v>
      </c>
      <c r="H94" s="3">
        <v>104.79810063680199</v>
      </c>
      <c r="I94" s="3">
        <v>104.7977259016873</v>
      </c>
      <c r="J94" s="15">
        <f>J93/J82*100</f>
        <v>101.17587825052357</v>
      </c>
      <c r="M94" s="10">
        <v>1</v>
      </c>
      <c r="N94" s="10">
        <v>3604.72</v>
      </c>
      <c r="O94" s="10">
        <v>3489.0059999999999</v>
      </c>
      <c r="P94" s="10">
        <f>N94+O94</f>
        <v>7093.7259999999997</v>
      </c>
      <c r="R94" s="10">
        <v>1</v>
      </c>
      <c r="S94" s="10">
        <v>3542.634</v>
      </c>
      <c r="T94" s="10">
        <f>U94-S94</f>
        <v>3563.5510000000004</v>
      </c>
      <c r="U94" s="10">
        <v>7106.1850000000004</v>
      </c>
    </row>
    <row r="95" spans="1:21" ht="14.25" hidden="1" x14ac:dyDescent="0.2">
      <c r="A95" s="20" t="s">
        <v>6</v>
      </c>
      <c r="B95" s="52" t="s">
        <v>2</v>
      </c>
      <c r="C95" s="72">
        <v>42.51</v>
      </c>
      <c r="D95" s="72"/>
      <c r="E95" s="72"/>
      <c r="F95" s="72"/>
      <c r="G95" s="72"/>
      <c r="H95" s="72"/>
      <c r="I95" s="72"/>
      <c r="J95" s="16">
        <f>C95</f>
        <v>42.51</v>
      </c>
      <c r="M95" s="10">
        <v>2</v>
      </c>
      <c r="N95" s="10">
        <v>1094.6099999999999</v>
      </c>
      <c r="O95" s="10">
        <v>938.95400000000018</v>
      </c>
      <c r="P95" s="10">
        <f t="shared" ref="P95:P101" si="4">N95+O95</f>
        <v>2033.5640000000001</v>
      </c>
      <c r="R95" s="10">
        <v>2</v>
      </c>
      <c r="S95" s="10">
        <v>1071.943</v>
      </c>
      <c r="T95" s="10">
        <f t="shared" ref="T95:T102" si="5">U95-S95</f>
        <v>1028.6369999999999</v>
      </c>
      <c r="U95" s="10">
        <v>2100.58</v>
      </c>
    </row>
    <row r="96" spans="1:21" ht="15" hidden="1" x14ac:dyDescent="0.2">
      <c r="A96" s="19" t="s">
        <v>4</v>
      </c>
      <c r="B96" s="52" t="s">
        <v>0</v>
      </c>
      <c r="C96" s="70">
        <v>138.5593220338983</v>
      </c>
      <c r="D96" s="70"/>
      <c r="E96" s="70"/>
      <c r="F96" s="70"/>
      <c r="G96" s="70"/>
      <c r="H96" s="70"/>
      <c r="I96" s="70"/>
      <c r="J96" s="15"/>
      <c r="M96" s="10">
        <v>3</v>
      </c>
      <c r="N96" s="10">
        <v>613.57000000000005</v>
      </c>
      <c r="O96" s="10">
        <v>447.34000000000003</v>
      </c>
      <c r="P96" s="10">
        <f t="shared" si="4"/>
        <v>1060.9100000000001</v>
      </c>
      <c r="R96" s="10">
        <v>3</v>
      </c>
      <c r="S96" s="10">
        <v>590</v>
      </c>
      <c r="T96" s="10">
        <f t="shared" si="5"/>
        <v>524.00199999999995</v>
      </c>
      <c r="U96" s="10">
        <v>1114.002</v>
      </c>
    </row>
    <row r="97" spans="1:21" ht="14.25" hidden="1" x14ac:dyDescent="0.2">
      <c r="A97" s="20" t="s">
        <v>5</v>
      </c>
      <c r="B97" s="52" t="s">
        <v>2</v>
      </c>
      <c r="C97" s="2">
        <v>34.81</v>
      </c>
      <c r="D97" s="2">
        <v>41.14</v>
      </c>
      <c r="E97" s="2">
        <v>65.22</v>
      </c>
      <c r="F97" s="2">
        <v>76.14</v>
      </c>
      <c r="G97" s="2">
        <v>81.52</v>
      </c>
      <c r="H97" s="2">
        <v>86.05</v>
      </c>
      <c r="I97" s="2">
        <v>99.64</v>
      </c>
      <c r="J97" s="16">
        <f>O105</f>
        <v>43.579609478347351</v>
      </c>
      <c r="M97" s="10">
        <v>4</v>
      </c>
      <c r="N97" s="10">
        <v>469</v>
      </c>
      <c r="O97" s="10">
        <v>444.5</v>
      </c>
      <c r="P97" s="10">
        <f t="shared" si="4"/>
        <v>913.5</v>
      </c>
      <c r="R97" s="10">
        <v>4</v>
      </c>
      <c r="S97" s="10">
        <v>458</v>
      </c>
      <c r="T97" s="10">
        <f t="shared" si="5"/>
        <v>411.36099999999999</v>
      </c>
      <c r="U97" s="10">
        <v>869.36099999999999</v>
      </c>
    </row>
    <row r="98" spans="1:21" ht="15" hidden="1" x14ac:dyDescent="0.2">
      <c r="A98" s="19" t="s">
        <v>4</v>
      </c>
      <c r="B98" s="52" t="s">
        <v>0</v>
      </c>
      <c r="C98" s="3">
        <v>100</v>
      </c>
      <c r="D98" s="3">
        <v>100</v>
      </c>
      <c r="E98" s="3">
        <v>130.04985044865404</v>
      </c>
      <c r="F98" s="3">
        <v>135.31188910609561</v>
      </c>
      <c r="G98" s="3">
        <v>136.73264005367326</v>
      </c>
      <c r="H98" s="3">
        <v>137.26272132716542</v>
      </c>
      <c r="I98" s="3">
        <v>151.54372623574145</v>
      </c>
      <c r="J98" s="15">
        <f t="shared" ref="J98" si="6">J97/J86*100</f>
        <v>108.11767057973407</v>
      </c>
      <c r="M98" s="10">
        <v>5</v>
      </c>
      <c r="N98" s="10">
        <v>133</v>
      </c>
      <c r="O98" s="10">
        <v>127</v>
      </c>
      <c r="P98" s="10">
        <f t="shared" si="4"/>
        <v>260</v>
      </c>
      <c r="R98" s="10">
        <v>5</v>
      </c>
      <c r="S98" s="10">
        <v>152</v>
      </c>
      <c r="T98" s="10">
        <f t="shared" si="5"/>
        <v>132.73599999999999</v>
      </c>
      <c r="U98" s="10">
        <v>284.73599999999999</v>
      </c>
    </row>
    <row r="99" spans="1:21" ht="39" hidden="1" customHeight="1" x14ac:dyDescent="0.2">
      <c r="A99" s="78" t="s">
        <v>55</v>
      </c>
      <c r="B99" s="78"/>
      <c r="C99" s="78"/>
      <c r="D99" s="78"/>
      <c r="E99" s="78"/>
      <c r="F99" s="78"/>
      <c r="G99" s="78"/>
      <c r="H99" s="78"/>
      <c r="I99" s="78"/>
      <c r="J99" s="15"/>
      <c r="M99" s="10"/>
      <c r="N99" s="10"/>
      <c r="O99" s="10"/>
      <c r="P99" s="10"/>
      <c r="R99" s="10"/>
      <c r="S99" s="10"/>
      <c r="T99" s="10"/>
      <c r="U99" s="10"/>
    </row>
    <row r="100" spans="1:21" ht="15.75" hidden="1" x14ac:dyDescent="0.2">
      <c r="A100" s="21" t="s">
        <v>3</v>
      </c>
      <c r="B100" s="52" t="s">
        <v>2</v>
      </c>
      <c r="C100" s="2">
        <v>4298.55</v>
      </c>
      <c r="D100" s="2">
        <v>4410.3</v>
      </c>
      <c r="E100" s="2">
        <v>4666.4100000000008</v>
      </c>
      <c r="F100" s="2">
        <v>4846.5300000000007</v>
      </c>
      <c r="G100" s="2">
        <v>4853.2800000000007</v>
      </c>
      <c r="H100" s="2">
        <v>5122.38</v>
      </c>
      <c r="I100" s="2">
        <v>5143.7000000000007</v>
      </c>
      <c r="J100" s="16">
        <f>J91+J93+J95+J97</f>
        <v>4472.325928063311</v>
      </c>
      <c r="M100" s="10">
        <v>6</v>
      </c>
      <c r="N100" s="10">
        <v>100.6</v>
      </c>
      <c r="O100" s="10">
        <v>69.5</v>
      </c>
      <c r="P100" s="10">
        <f t="shared" si="4"/>
        <v>170.1</v>
      </c>
      <c r="R100" s="10">
        <v>6</v>
      </c>
      <c r="S100" s="10">
        <v>111.24299999999999</v>
      </c>
      <c r="T100" s="10">
        <f t="shared" si="5"/>
        <v>74.301999999999992</v>
      </c>
      <c r="U100" s="10">
        <v>185.54499999999999</v>
      </c>
    </row>
    <row r="101" spans="1:21" ht="18.75" hidden="1" customHeight="1" thickBot="1" x14ac:dyDescent="0.25">
      <c r="A101" s="19" t="s">
        <v>59</v>
      </c>
      <c r="B101" s="52" t="s">
        <v>0</v>
      </c>
      <c r="C101" s="22">
        <v>1.0743823341956287</v>
      </c>
      <c r="D101" s="22">
        <v>1.0736194825554788</v>
      </c>
      <c r="E101" s="22">
        <v>1.0756334869268769</v>
      </c>
      <c r="F101" s="22">
        <v>1.0756036015242338</v>
      </c>
      <c r="G101" s="22">
        <v>1.0759888527512289</v>
      </c>
      <c r="H101" s="22">
        <v>1.07476421774845</v>
      </c>
      <c r="I101" s="22">
        <v>1.076878628448924</v>
      </c>
      <c r="J101" s="17">
        <f>J100/J88*100</f>
        <v>106.9410012425698</v>
      </c>
      <c r="M101" s="10">
        <v>7</v>
      </c>
      <c r="N101" s="10">
        <v>11.6</v>
      </c>
      <c r="O101" s="10">
        <v>12.6</v>
      </c>
      <c r="P101" s="10">
        <f t="shared" si="4"/>
        <v>24.2</v>
      </c>
      <c r="R101" s="10">
        <v>7</v>
      </c>
      <c r="S101" s="10">
        <v>16.2</v>
      </c>
      <c r="T101" s="10">
        <f t="shared" si="5"/>
        <v>11.501000000000001</v>
      </c>
      <c r="U101" s="10">
        <v>27.701000000000001</v>
      </c>
    </row>
    <row r="102" spans="1:21" ht="18" hidden="1" customHeight="1" thickBot="1" x14ac:dyDescent="0.25">
      <c r="A102" s="73" t="s">
        <v>61</v>
      </c>
      <c r="B102" s="73"/>
      <c r="C102" s="73"/>
      <c r="D102" s="73"/>
      <c r="E102" s="73"/>
      <c r="F102" s="73"/>
      <c r="G102" s="73"/>
      <c r="H102" s="73"/>
      <c r="I102" s="73"/>
      <c r="J102" s="13"/>
      <c r="M102" s="11" t="s">
        <v>52</v>
      </c>
      <c r="N102" s="10">
        <v>2.4</v>
      </c>
      <c r="O102" s="10">
        <v>1.6</v>
      </c>
      <c r="P102" s="10">
        <f>N102+O102</f>
        <v>4</v>
      </c>
      <c r="R102" s="11" t="s">
        <v>52</v>
      </c>
      <c r="S102" s="10">
        <v>2.98</v>
      </c>
      <c r="T102" s="10">
        <f t="shared" si="5"/>
        <v>2.02</v>
      </c>
      <c r="U102" s="10">
        <v>5</v>
      </c>
    </row>
    <row r="103" spans="1:21" ht="14.25" hidden="1" customHeight="1" x14ac:dyDescent="0.25">
      <c r="A103" s="18" t="s">
        <v>8</v>
      </c>
      <c r="B103" s="52" t="s">
        <v>2</v>
      </c>
      <c r="C103" s="79">
        <v>3855</v>
      </c>
      <c r="D103" s="79"/>
      <c r="E103" s="79"/>
      <c r="F103" s="79"/>
      <c r="G103" s="79"/>
      <c r="H103" s="79"/>
      <c r="I103" s="79"/>
      <c r="J103" s="26">
        <f>C103</f>
        <v>3855</v>
      </c>
      <c r="M103" s="11"/>
      <c r="N103" s="10"/>
      <c r="O103" s="10"/>
      <c r="P103" s="10"/>
      <c r="R103" s="10" t="s">
        <v>48</v>
      </c>
      <c r="S103" s="10">
        <f>SUM(S94:S102)</f>
        <v>5945</v>
      </c>
      <c r="T103" s="10">
        <f>SUM(T94:T102)</f>
        <v>5748.1100000000006</v>
      </c>
      <c r="U103" s="10">
        <f>SUM(U94:U102)</f>
        <v>11693.11</v>
      </c>
    </row>
    <row r="104" spans="1:21" ht="18.75" hidden="1" customHeight="1" x14ac:dyDescent="0.2">
      <c r="A104" s="19" t="s">
        <v>4</v>
      </c>
      <c r="B104" s="52" t="s">
        <v>0</v>
      </c>
      <c r="C104" s="67">
        <v>100</v>
      </c>
      <c r="D104" s="67"/>
      <c r="E104" s="67"/>
      <c r="F104" s="67"/>
      <c r="G104" s="67"/>
      <c r="H104" s="67"/>
      <c r="I104" s="67"/>
      <c r="J104" s="34">
        <f>J103/J91</f>
        <v>1</v>
      </c>
      <c r="M104" s="10" t="s">
        <v>48</v>
      </c>
      <c r="N104" s="10">
        <f>SUM(N94:N102)</f>
        <v>6029.5</v>
      </c>
      <c r="O104" s="10">
        <f>SUM(O94:O102)</f>
        <v>5530.5000000000009</v>
      </c>
      <c r="P104" s="10">
        <f>SUM(P94:P102)</f>
        <v>11560</v>
      </c>
      <c r="R104" s="1" t="s">
        <v>54</v>
      </c>
      <c r="S104" s="36">
        <f>(C109*S94+D109*S95+E109*S96+F109*S97+G109*S98+H109*S100+I109*S101+204.65*S102)/S103</f>
        <v>44.568253946173257</v>
      </c>
      <c r="T104" s="1">
        <f>(C121*T94+D121*T95+E121*T96+F121*T97+G121*T98+H121*T100+I121*T101+204.65*T102)/T103</f>
        <v>44.473730166715669</v>
      </c>
    </row>
    <row r="105" spans="1:21" ht="18.75" hidden="1" customHeight="1" x14ac:dyDescent="0.2">
      <c r="A105" s="20" t="s">
        <v>7</v>
      </c>
      <c r="B105" s="52" t="s">
        <v>2</v>
      </c>
      <c r="C105" s="8">
        <v>366.23</v>
      </c>
      <c r="D105" s="8">
        <v>471.65</v>
      </c>
      <c r="E105" s="8">
        <v>703.68</v>
      </c>
      <c r="F105" s="8">
        <v>872.88</v>
      </c>
      <c r="G105" s="8">
        <v>874.25</v>
      </c>
      <c r="H105" s="8">
        <v>1138.82</v>
      </c>
      <c r="I105" s="8">
        <v>1146.55</v>
      </c>
      <c r="J105" s="16">
        <f>S90</f>
        <v>548.26003660246863</v>
      </c>
      <c r="K105" s="1">
        <v>882.23</v>
      </c>
      <c r="M105" s="1" t="s">
        <v>54</v>
      </c>
      <c r="N105" s="1">
        <f>(N94*C86+N95*D86+N96*E86+N97*F86+N98*G86+N100*H86+N101*I86+N102*150.84)/N104</f>
        <v>40.307573447217848</v>
      </c>
      <c r="O105" s="1">
        <f>(O94*C97+O95*D97+O96*E97+O97*F97+O98*G97+O100*H97+O101*I97+O102*204.65)/O104</f>
        <v>43.579609478347351</v>
      </c>
      <c r="P105" s="1">
        <f>(N105*N104+O105*O104)/P104</f>
        <v>41.872970961937725</v>
      </c>
    </row>
    <row r="106" spans="1:21" ht="18.75" hidden="1" customHeight="1" x14ac:dyDescent="0.2">
      <c r="A106" s="19" t="s">
        <v>4</v>
      </c>
      <c r="B106" s="52" t="s">
        <v>0</v>
      </c>
      <c r="C106" s="3">
        <v>100</v>
      </c>
      <c r="D106" s="3">
        <v>100</v>
      </c>
      <c r="E106" s="3">
        <v>100</v>
      </c>
      <c r="F106" s="3">
        <v>100</v>
      </c>
      <c r="G106" s="3">
        <v>100</v>
      </c>
      <c r="H106" s="3">
        <v>100</v>
      </c>
      <c r="I106" s="3">
        <v>100</v>
      </c>
      <c r="J106" s="34">
        <f>J105/J93</f>
        <v>1.0320454709550932</v>
      </c>
    </row>
    <row r="107" spans="1:21" ht="14.25" hidden="1" x14ac:dyDescent="0.2">
      <c r="A107" s="20" t="s">
        <v>6</v>
      </c>
      <c r="B107" s="52" t="s">
        <v>2</v>
      </c>
      <c r="C107" s="72">
        <v>42.51</v>
      </c>
      <c r="D107" s="72"/>
      <c r="E107" s="72"/>
      <c r="F107" s="72"/>
      <c r="G107" s="72"/>
      <c r="H107" s="72"/>
      <c r="I107" s="72"/>
      <c r="J107" s="16">
        <f>C107</f>
        <v>42.51</v>
      </c>
    </row>
    <row r="108" spans="1:21" ht="18.75" hidden="1" customHeight="1" x14ac:dyDescent="0.2">
      <c r="A108" s="19" t="s">
        <v>4</v>
      </c>
      <c r="B108" s="52" t="s">
        <v>0</v>
      </c>
      <c r="C108" s="70">
        <v>100</v>
      </c>
      <c r="D108" s="70"/>
      <c r="E108" s="70"/>
      <c r="F108" s="70"/>
      <c r="G108" s="70"/>
      <c r="H108" s="70"/>
      <c r="I108" s="70"/>
      <c r="J108" s="34">
        <f>J107/J95</f>
        <v>1</v>
      </c>
    </row>
    <row r="109" spans="1:21" ht="18.75" hidden="1" customHeight="1" x14ac:dyDescent="0.2">
      <c r="A109" s="20" t="s">
        <v>5</v>
      </c>
      <c r="B109" s="52" t="s">
        <v>2</v>
      </c>
      <c r="C109" s="2">
        <v>34.81</v>
      </c>
      <c r="D109" s="2">
        <v>41.14</v>
      </c>
      <c r="E109" s="2">
        <v>65.22</v>
      </c>
      <c r="F109" s="2">
        <v>76.14</v>
      </c>
      <c r="G109" s="2">
        <v>81.52</v>
      </c>
      <c r="H109" s="2">
        <v>86.05</v>
      </c>
      <c r="I109" s="2">
        <v>99.64</v>
      </c>
      <c r="J109" s="16">
        <f>S104</f>
        <v>44.568253946173257</v>
      </c>
    </row>
    <row r="110" spans="1:21" ht="18.75" hidden="1" customHeight="1" x14ac:dyDescent="0.2">
      <c r="A110" s="19" t="s">
        <v>4</v>
      </c>
      <c r="B110" s="52" t="s">
        <v>0</v>
      </c>
      <c r="C110" s="3">
        <v>100</v>
      </c>
      <c r="D110" s="3">
        <v>100</v>
      </c>
      <c r="E110" s="3">
        <v>100</v>
      </c>
      <c r="F110" s="3">
        <v>100</v>
      </c>
      <c r="G110" s="3">
        <v>100</v>
      </c>
      <c r="H110" s="3">
        <v>100</v>
      </c>
      <c r="I110" s="3">
        <v>100</v>
      </c>
      <c r="J110" s="34">
        <f>J109/J97</f>
        <v>1.0226859414221487</v>
      </c>
    </row>
    <row r="111" spans="1:21" ht="18.75" hidden="1" customHeight="1" x14ac:dyDescent="0.2">
      <c r="A111" s="78" t="s">
        <v>55</v>
      </c>
      <c r="B111" s="78"/>
      <c r="C111" s="78"/>
      <c r="D111" s="78"/>
      <c r="E111" s="78"/>
      <c r="F111" s="78"/>
      <c r="G111" s="78"/>
      <c r="H111" s="78"/>
      <c r="I111" s="78"/>
      <c r="J111" s="16"/>
    </row>
    <row r="112" spans="1:21" ht="18.75" hidden="1" customHeight="1" x14ac:dyDescent="0.2">
      <c r="A112" s="21" t="s">
        <v>3</v>
      </c>
      <c r="B112" s="52" t="s">
        <v>2</v>
      </c>
      <c r="C112" s="2">
        <v>4298.55</v>
      </c>
      <c r="D112" s="2">
        <v>4410.3</v>
      </c>
      <c r="E112" s="2">
        <v>4666.4100000000008</v>
      </c>
      <c r="F112" s="2">
        <v>4846.5300000000007</v>
      </c>
      <c r="G112" s="2">
        <v>4853.2800000000007</v>
      </c>
      <c r="H112" s="2">
        <v>5122.38</v>
      </c>
      <c r="I112" s="2">
        <v>5143.7000000000007</v>
      </c>
      <c r="J112" s="27">
        <f>J103+J105+J107+J109</f>
        <v>4490.3382905486424</v>
      </c>
    </row>
    <row r="113" spans="1:21" ht="15" hidden="1" x14ac:dyDescent="0.2">
      <c r="A113" s="19" t="s">
        <v>60</v>
      </c>
      <c r="B113" s="52" t="s">
        <v>0</v>
      </c>
      <c r="C113" s="22">
        <v>1</v>
      </c>
      <c r="D113" s="22">
        <v>1</v>
      </c>
      <c r="E113" s="22">
        <v>1</v>
      </c>
      <c r="F113" s="22">
        <v>1</v>
      </c>
      <c r="G113" s="22">
        <v>1</v>
      </c>
      <c r="H113" s="22">
        <v>1</v>
      </c>
      <c r="I113" s="22">
        <v>1</v>
      </c>
      <c r="J113" s="34">
        <f>J112/J100</f>
        <v>1.0040275156093401</v>
      </c>
    </row>
    <row r="114" spans="1:21" ht="18.75" hidden="1" x14ac:dyDescent="0.2">
      <c r="A114" s="73" t="s">
        <v>56</v>
      </c>
      <c r="B114" s="73"/>
      <c r="C114" s="73"/>
      <c r="D114" s="73"/>
      <c r="E114" s="73"/>
      <c r="F114" s="73"/>
      <c r="G114" s="73"/>
      <c r="H114" s="73"/>
      <c r="I114" s="73"/>
      <c r="J114" s="27"/>
      <c r="R114" s="30"/>
    </row>
    <row r="115" spans="1:21" ht="15.75" hidden="1" customHeight="1" x14ac:dyDescent="0.2">
      <c r="A115" s="18" t="s">
        <v>8</v>
      </c>
      <c r="B115" s="52" t="s">
        <v>2</v>
      </c>
      <c r="C115" s="80">
        <v>3855</v>
      </c>
      <c r="D115" s="81"/>
      <c r="E115" s="81"/>
      <c r="F115" s="81"/>
      <c r="G115" s="81"/>
      <c r="H115" s="81"/>
      <c r="I115" s="82"/>
      <c r="J115" s="27">
        <f>C115</f>
        <v>3855</v>
      </c>
      <c r="L115" s="1" t="s">
        <v>68</v>
      </c>
      <c r="O115" s="31">
        <v>1.02</v>
      </c>
    </row>
    <row r="116" spans="1:21" ht="14.25" hidden="1" customHeight="1" x14ac:dyDescent="0.2">
      <c r="A116" s="19" t="s">
        <v>4</v>
      </c>
      <c r="B116" s="52" t="s">
        <v>0</v>
      </c>
      <c r="C116" s="67">
        <v>100</v>
      </c>
      <c r="D116" s="67"/>
      <c r="E116" s="67"/>
      <c r="F116" s="67"/>
      <c r="G116" s="67"/>
      <c r="H116" s="67"/>
      <c r="I116" s="67"/>
      <c r="J116" s="34">
        <f>J115/J103</f>
        <v>1</v>
      </c>
    </row>
    <row r="117" spans="1:21" ht="14.25" hidden="1" x14ac:dyDescent="0.2">
      <c r="A117" s="20" t="s">
        <v>7</v>
      </c>
      <c r="B117" s="52" t="s">
        <v>2</v>
      </c>
      <c r="C117" s="32">
        <v>384.17</v>
      </c>
      <c r="D117" s="32">
        <v>494.75</v>
      </c>
      <c r="E117" s="32">
        <v>738.14</v>
      </c>
      <c r="F117" s="32">
        <v>915.63</v>
      </c>
      <c r="G117" s="32">
        <v>917.07</v>
      </c>
      <c r="H117" s="32">
        <v>1194.5999999999999</v>
      </c>
      <c r="I117" s="32">
        <v>1202.7</v>
      </c>
      <c r="J117" s="15">
        <f>T90</f>
        <v>555.57177698970213</v>
      </c>
      <c r="K117" s="1">
        <v>912.23</v>
      </c>
      <c r="L117" s="1" t="s">
        <v>57</v>
      </c>
    </row>
    <row r="118" spans="1:21" ht="15" hidden="1" x14ac:dyDescent="0.2">
      <c r="A118" s="19" t="s">
        <v>4</v>
      </c>
      <c r="B118" s="52" t="s">
        <v>0</v>
      </c>
      <c r="C118" s="51">
        <v>104.89856101357071</v>
      </c>
      <c r="D118" s="51">
        <v>104.89769956535567</v>
      </c>
      <c r="E118" s="51">
        <v>104.89711232378353</v>
      </c>
      <c r="F118" s="51">
        <v>104.89758042342589</v>
      </c>
      <c r="G118" s="51">
        <v>104.8979124964255</v>
      </c>
      <c r="H118" s="51">
        <v>104.898052369997</v>
      </c>
      <c r="I118" s="51">
        <v>104.89730059744451</v>
      </c>
      <c r="J118" s="35">
        <f>J117/J105</f>
        <v>1.0133362636323886</v>
      </c>
    </row>
    <row r="119" spans="1:21" ht="14.25" hidden="1" x14ac:dyDescent="0.2">
      <c r="A119" s="20" t="s">
        <v>6</v>
      </c>
      <c r="B119" s="52" t="s">
        <v>2</v>
      </c>
      <c r="C119" s="72">
        <v>42.51</v>
      </c>
      <c r="D119" s="72"/>
      <c r="E119" s="72"/>
      <c r="F119" s="72"/>
      <c r="G119" s="72"/>
      <c r="H119" s="72"/>
      <c r="I119" s="72"/>
      <c r="J119" s="15">
        <f>C119</f>
        <v>42.51</v>
      </c>
      <c r="L119" s="1" t="s">
        <v>66</v>
      </c>
    </row>
    <row r="120" spans="1:21" ht="15.75" hidden="1" customHeight="1" x14ac:dyDescent="0.2">
      <c r="A120" s="19" t="s">
        <v>4</v>
      </c>
      <c r="B120" s="52" t="s">
        <v>0</v>
      </c>
      <c r="C120" s="70">
        <v>100</v>
      </c>
      <c r="D120" s="70"/>
      <c r="E120" s="70"/>
      <c r="F120" s="70"/>
      <c r="G120" s="70"/>
      <c r="H120" s="70"/>
      <c r="I120" s="70"/>
      <c r="J120" s="35">
        <f>J119/J107</f>
        <v>1</v>
      </c>
    </row>
    <row r="121" spans="1:21" ht="14.25" hidden="1" x14ac:dyDescent="0.2">
      <c r="A121" s="20" t="s">
        <v>5</v>
      </c>
      <c r="B121" s="52" t="s">
        <v>2</v>
      </c>
      <c r="C121" s="50">
        <v>35.5062</v>
      </c>
      <c r="D121" s="50">
        <v>41.962800000000001</v>
      </c>
      <c r="E121" s="50">
        <v>66.5244</v>
      </c>
      <c r="F121" s="50">
        <v>77.662800000000004</v>
      </c>
      <c r="G121" s="50">
        <v>83.150399999999991</v>
      </c>
      <c r="H121" s="50">
        <v>87.771000000000001</v>
      </c>
      <c r="I121" s="50">
        <v>101.6328</v>
      </c>
      <c r="J121" s="15">
        <f>T104</f>
        <v>44.473730166715669</v>
      </c>
      <c r="K121" s="1">
        <v>204.65</v>
      </c>
      <c r="L121" s="1" t="s">
        <v>67</v>
      </c>
    </row>
    <row r="122" spans="1:21" ht="13.5" hidden="1" customHeight="1" x14ac:dyDescent="0.2">
      <c r="A122" s="19" t="s">
        <v>4</v>
      </c>
      <c r="B122" s="52" t="s">
        <v>0</v>
      </c>
      <c r="C122" s="51">
        <v>102</v>
      </c>
      <c r="D122" s="51">
        <v>102</v>
      </c>
      <c r="E122" s="51">
        <v>102</v>
      </c>
      <c r="F122" s="51">
        <v>102</v>
      </c>
      <c r="G122" s="51">
        <v>102</v>
      </c>
      <c r="H122" s="51">
        <v>102</v>
      </c>
      <c r="I122" s="51">
        <v>102</v>
      </c>
      <c r="J122" s="33">
        <f>J121/J109</f>
        <v>0.9978791231181785</v>
      </c>
    </row>
    <row r="123" spans="1:21" ht="15.75" hidden="1" x14ac:dyDescent="0.2">
      <c r="A123" s="21" t="s">
        <v>3</v>
      </c>
      <c r="B123" s="52" t="s">
        <v>2</v>
      </c>
      <c r="C123" s="50">
        <v>4317.1862000000001</v>
      </c>
      <c r="D123" s="50">
        <v>4434.2228000000005</v>
      </c>
      <c r="E123" s="50">
        <v>4702.1744000000008</v>
      </c>
      <c r="F123" s="50">
        <v>4890.8028000000004</v>
      </c>
      <c r="G123" s="50">
        <v>4897.7304000000004</v>
      </c>
      <c r="H123" s="50">
        <v>5179.8810000000003</v>
      </c>
      <c r="I123" s="50">
        <v>5201.8428000000004</v>
      </c>
      <c r="J123" s="16">
        <f>J115+J117+J119+J121</f>
        <v>4497.5555071564177</v>
      </c>
    </row>
    <row r="124" spans="1:21" ht="13.5" hidden="1" customHeight="1" thickBot="1" x14ac:dyDescent="0.25">
      <c r="A124" s="19" t="s">
        <v>63</v>
      </c>
      <c r="B124" s="52" t="s">
        <v>0</v>
      </c>
      <c r="C124" s="38">
        <v>1.0043354619581022</v>
      </c>
      <c r="D124" s="38">
        <v>1.0054243022016645</v>
      </c>
      <c r="E124" s="38">
        <v>1.0076642215321843</v>
      </c>
      <c r="F124" s="38">
        <v>1.0091349480968859</v>
      </c>
      <c r="G124" s="38">
        <v>1.0091588369102957</v>
      </c>
      <c r="H124" s="38">
        <v>1.0112254459840935</v>
      </c>
      <c r="I124" s="38">
        <v>1.0113036918949394</v>
      </c>
      <c r="J124" s="37">
        <f>J123/J112</f>
        <v>1.0016072768109623</v>
      </c>
    </row>
    <row r="125" spans="1:21" ht="19.5" hidden="1" thickBot="1" x14ac:dyDescent="0.25">
      <c r="A125" s="73" t="s">
        <v>69</v>
      </c>
      <c r="B125" s="73"/>
      <c r="C125" s="73"/>
      <c r="D125" s="73"/>
      <c r="E125" s="73"/>
      <c r="F125" s="73"/>
      <c r="G125" s="73"/>
      <c r="H125" s="73"/>
      <c r="I125" s="73"/>
      <c r="J125" s="13"/>
      <c r="R125" s="10" t="s">
        <v>49</v>
      </c>
      <c r="S125" s="74" t="s">
        <v>64</v>
      </c>
      <c r="T125" s="74"/>
      <c r="U125" s="74"/>
    </row>
    <row r="126" spans="1:21" ht="15.75" hidden="1" x14ac:dyDescent="0.25">
      <c r="A126" s="18" t="s">
        <v>8</v>
      </c>
      <c r="B126" s="52" t="s">
        <v>2</v>
      </c>
      <c r="C126" s="79">
        <v>3855</v>
      </c>
      <c r="D126" s="79"/>
      <c r="E126" s="79"/>
      <c r="F126" s="79"/>
      <c r="G126" s="79"/>
      <c r="H126" s="79"/>
      <c r="I126" s="79"/>
      <c r="J126" s="26">
        <f>C126</f>
        <v>3855</v>
      </c>
      <c r="K126" s="41">
        <f>C126/G134</f>
        <v>0.78709926540668707</v>
      </c>
      <c r="L126" s="41">
        <f>C126/C134</f>
        <v>0.89294272273917674</v>
      </c>
      <c r="M126" s="41">
        <f>C126/I134</f>
        <v>0.74108352524609156</v>
      </c>
      <c r="R126" s="10"/>
      <c r="S126" s="10" t="s">
        <v>72</v>
      </c>
      <c r="T126" s="10" t="s">
        <v>73</v>
      </c>
      <c r="U126" s="10" t="s">
        <v>74</v>
      </c>
    </row>
    <row r="127" spans="1:21" ht="15" hidden="1" x14ac:dyDescent="0.2">
      <c r="A127" s="19" t="s">
        <v>4</v>
      </c>
      <c r="B127" s="52" t="s">
        <v>0</v>
      </c>
      <c r="C127" s="83">
        <v>1</v>
      </c>
      <c r="D127" s="83"/>
      <c r="E127" s="83"/>
      <c r="F127" s="83"/>
      <c r="G127" s="83"/>
      <c r="H127" s="83"/>
      <c r="I127" s="83"/>
      <c r="J127" s="34">
        <f>J126/J115</f>
        <v>1</v>
      </c>
      <c r="K127" s="41"/>
      <c r="L127" s="41"/>
      <c r="M127" s="41"/>
      <c r="R127" s="10">
        <v>1</v>
      </c>
      <c r="S127" s="10">
        <v>2299.3809999999999</v>
      </c>
      <c r="T127" s="10">
        <f>U127-S127</f>
        <v>2610.7379999999998</v>
      </c>
      <c r="U127" s="10">
        <v>4910.1189999999997</v>
      </c>
    </row>
    <row r="128" spans="1:21" ht="15" hidden="1" x14ac:dyDescent="0.2">
      <c r="A128" s="20" t="s">
        <v>7</v>
      </c>
      <c r="B128" s="52" t="s">
        <v>2</v>
      </c>
      <c r="C128" s="8">
        <v>384.17</v>
      </c>
      <c r="D128" s="8">
        <v>494.75</v>
      </c>
      <c r="E128" s="8">
        <v>738.14</v>
      </c>
      <c r="F128" s="8">
        <v>915.63</v>
      </c>
      <c r="G128" s="8">
        <v>917.07</v>
      </c>
      <c r="H128" s="8">
        <v>1194.5999999999999</v>
      </c>
      <c r="I128" s="8">
        <v>1202.7</v>
      </c>
      <c r="J128" s="40">
        <f>S137</f>
        <v>618.66063508980244</v>
      </c>
      <c r="K128" s="41">
        <f>G128/G134</f>
        <v>0.18724387116122193</v>
      </c>
      <c r="L128" s="41">
        <f>C128/C134</f>
        <v>8.8986201243763816E-2</v>
      </c>
      <c r="M128" s="41">
        <f>I128/I134</f>
        <v>0.23120652550284679</v>
      </c>
      <c r="R128" s="10">
        <v>2</v>
      </c>
      <c r="S128" s="10">
        <v>631.86099999999999</v>
      </c>
      <c r="T128" s="10">
        <f t="shared" ref="T128:T134" si="7">U128-S128</f>
        <v>566.10900000000004</v>
      </c>
      <c r="U128" s="10">
        <v>1197.97</v>
      </c>
    </row>
    <row r="129" spans="1:21" ht="15" hidden="1" x14ac:dyDescent="0.2">
      <c r="A129" s="19" t="s">
        <v>4</v>
      </c>
      <c r="B129" s="52" t="s">
        <v>0</v>
      </c>
      <c r="C129" s="39">
        <v>1</v>
      </c>
      <c r="D129" s="39">
        <v>1</v>
      </c>
      <c r="E129" s="39">
        <v>1</v>
      </c>
      <c r="F129" s="39">
        <v>1</v>
      </c>
      <c r="G129" s="39">
        <v>1</v>
      </c>
      <c r="H129" s="39">
        <v>1</v>
      </c>
      <c r="I129" s="39">
        <v>1</v>
      </c>
      <c r="J129" s="34">
        <f>J128/J117</f>
        <v>1.1135566288877012</v>
      </c>
      <c r="K129" s="41"/>
      <c r="L129" s="41"/>
      <c r="M129" s="41"/>
      <c r="R129" s="10">
        <v>3</v>
      </c>
      <c r="S129" s="10">
        <v>517.70299999999997</v>
      </c>
      <c r="T129" s="10">
        <f t="shared" si="7"/>
        <v>398.09300000000007</v>
      </c>
      <c r="U129" s="10">
        <v>915.79600000000005</v>
      </c>
    </row>
    <row r="130" spans="1:21" ht="14.25" hidden="1" x14ac:dyDescent="0.2">
      <c r="A130" s="20" t="s">
        <v>6</v>
      </c>
      <c r="B130" s="52" t="s">
        <v>2</v>
      </c>
      <c r="C130" s="72">
        <v>42.51</v>
      </c>
      <c r="D130" s="72"/>
      <c r="E130" s="72"/>
      <c r="F130" s="72"/>
      <c r="G130" s="72"/>
      <c r="H130" s="72"/>
      <c r="I130" s="72"/>
      <c r="J130" s="16">
        <f>C130</f>
        <v>42.51</v>
      </c>
      <c r="K130" s="41">
        <f>C130/G134</f>
        <v>8.6795304208659579E-3</v>
      </c>
      <c r="L130" s="41">
        <f>C130/C134</f>
        <v>9.8466913472483528E-3</v>
      </c>
      <c r="M130" s="41">
        <f>C130/I134</f>
        <v>8.1721039320911421E-3</v>
      </c>
      <c r="R130" s="10">
        <v>4</v>
      </c>
      <c r="S130" s="10">
        <v>455.13400000000001</v>
      </c>
      <c r="T130" s="10">
        <f t="shared" si="7"/>
        <v>436.66899999999998</v>
      </c>
      <c r="U130" s="10">
        <v>891.803</v>
      </c>
    </row>
    <row r="131" spans="1:21" ht="15" hidden="1" x14ac:dyDescent="0.2">
      <c r="A131" s="19" t="s">
        <v>4</v>
      </c>
      <c r="B131" s="52" t="s">
        <v>0</v>
      </c>
      <c r="C131" s="84">
        <v>1</v>
      </c>
      <c r="D131" s="84"/>
      <c r="E131" s="84"/>
      <c r="F131" s="84"/>
      <c r="G131" s="84"/>
      <c r="H131" s="84"/>
      <c r="I131" s="84"/>
      <c r="J131" s="34">
        <f>J130/J119</f>
        <v>1</v>
      </c>
      <c r="K131" s="41"/>
      <c r="L131" s="41"/>
      <c r="M131" s="41"/>
      <c r="R131" s="10">
        <v>5</v>
      </c>
      <c r="S131" s="10">
        <v>146.893</v>
      </c>
      <c r="T131" s="10">
        <f t="shared" si="7"/>
        <v>147.91799999999998</v>
      </c>
      <c r="U131" s="10">
        <v>294.81099999999998</v>
      </c>
    </row>
    <row r="132" spans="1:21" ht="14.25" hidden="1" x14ac:dyDescent="0.2">
      <c r="A132" s="20" t="s">
        <v>5</v>
      </c>
      <c r="B132" s="52" t="s">
        <v>2</v>
      </c>
      <c r="C132" s="2">
        <v>35.5062</v>
      </c>
      <c r="D132" s="2">
        <v>41.962800000000001</v>
      </c>
      <c r="E132" s="2">
        <v>66.5244</v>
      </c>
      <c r="F132" s="2">
        <v>77.662800000000004</v>
      </c>
      <c r="G132" s="2">
        <v>83.150399999999991</v>
      </c>
      <c r="H132" s="2">
        <v>87.771000000000001</v>
      </c>
      <c r="I132" s="2">
        <v>101.6328</v>
      </c>
      <c r="J132" s="16"/>
      <c r="K132" s="41">
        <f>G132/G134</f>
        <v>1.6977333011224952E-2</v>
      </c>
      <c r="L132" s="41">
        <f>C132/C134</f>
        <v>8.2243846698110915E-3</v>
      </c>
      <c r="M132" s="41">
        <f>I132/I134</f>
        <v>1.9537845318970421E-2</v>
      </c>
      <c r="R132" s="10">
        <v>6</v>
      </c>
      <c r="S132" s="10">
        <v>110.789</v>
      </c>
      <c r="T132" s="10">
        <f t="shared" si="7"/>
        <v>80.537999999999997</v>
      </c>
      <c r="U132" s="10">
        <v>191.327</v>
      </c>
    </row>
    <row r="133" spans="1:21" ht="15" hidden="1" x14ac:dyDescent="0.2">
      <c r="A133" s="19" t="s">
        <v>4</v>
      </c>
      <c r="B133" s="52" t="s">
        <v>0</v>
      </c>
      <c r="C133" s="39">
        <v>1</v>
      </c>
      <c r="D133" s="39">
        <v>1</v>
      </c>
      <c r="E133" s="39">
        <v>1</v>
      </c>
      <c r="F133" s="39">
        <v>1</v>
      </c>
      <c r="G133" s="39">
        <v>1</v>
      </c>
      <c r="H133" s="39">
        <v>1</v>
      </c>
      <c r="I133" s="39">
        <v>1</v>
      </c>
      <c r="J133" s="34">
        <f>J132/J120</f>
        <v>0</v>
      </c>
      <c r="R133" s="10">
        <v>7</v>
      </c>
      <c r="S133" s="10">
        <v>16.18</v>
      </c>
      <c r="T133" s="10">
        <f t="shared" si="7"/>
        <v>14.416</v>
      </c>
      <c r="U133" s="10">
        <v>30.596</v>
      </c>
    </row>
    <row r="134" spans="1:21" ht="15.75" hidden="1" x14ac:dyDescent="0.2">
      <c r="A134" s="21" t="s">
        <v>3</v>
      </c>
      <c r="B134" s="52" t="s">
        <v>2</v>
      </c>
      <c r="C134" s="2">
        <v>4317.1862000000001</v>
      </c>
      <c r="D134" s="2">
        <v>4434.2228000000005</v>
      </c>
      <c r="E134" s="2">
        <v>4702.1744000000008</v>
      </c>
      <c r="F134" s="2">
        <v>4890.8028000000004</v>
      </c>
      <c r="G134" s="2">
        <v>4897.7304000000004</v>
      </c>
      <c r="H134" s="2">
        <v>5179.8810000000003</v>
      </c>
      <c r="I134" s="2">
        <v>5201.8428000000004</v>
      </c>
      <c r="J134" s="27">
        <f>J126+J128+J130+J132</f>
        <v>4516.170635089803</v>
      </c>
      <c r="R134" s="11" t="s">
        <v>47</v>
      </c>
      <c r="S134" s="10">
        <v>1033.385</v>
      </c>
      <c r="T134" s="10">
        <f t="shared" si="7"/>
        <v>770.61500000000001</v>
      </c>
      <c r="U134" s="10">
        <v>1804</v>
      </c>
    </row>
    <row r="135" spans="1:21" ht="15" hidden="1" x14ac:dyDescent="0.2">
      <c r="A135" s="19" t="s">
        <v>80</v>
      </c>
      <c r="B135" s="52" t="s">
        <v>0</v>
      </c>
      <c r="C135" s="22">
        <v>1</v>
      </c>
      <c r="D135" s="22">
        <v>1</v>
      </c>
      <c r="E135" s="22">
        <v>1</v>
      </c>
      <c r="F135" s="22">
        <v>1</v>
      </c>
      <c r="G135" s="22">
        <v>1</v>
      </c>
      <c r="H135" s="22">
        <v>1</v>
      </c>
      <c r="I135" s="22">
        <v>1</v>
      </c>
      <c r="J135" s="34">
        <f t="shared" ref="J135" si="8">J134/J123</f>
        <v>1.0041389434557872</v>
      </c>
      <c r="R135" s="10" t="s">
        <v>48</v>
      </c>
      <c r="S135" s="10">
        <f>SUM(S127:S134)</f>
        <v>5211.326</v>
      </c>
      <c r="T135" s="10">
        <f>SUM(T127:T134)</f>
        <v>5025.0959999999986</v>
      </c>
      <c r="U135" s="10">
        <f>SUM(U127:U134)</f>
        <v>10236.421999999999</v>
      </c>
    </row>
    <row r="136" spans="1:21" ht="18.75" hidden="1" x14ac:dyDescent="0.2">
      <c r="A136" s="73" t="s">
        <v>76</v>
      </c>
      <c r="B136" s="73"/>
      <c r="C136" s="73"/>
      <c r="D136" s="73"/>
      <c r="E136" s="73"/>
      <c r="F136" s="73"/>
      <c r="G136" s="73"/>
      <c r="H136" s="73"/>
      <c r="I136" s="73"/>
      <c r="J136" s="27"/>
      <c r="R136" s="1" t="s">
        <v>70</v>
      </c>
      <c r="S136" s="1">
        <f>S127+S128+S129+S130+S131+S132+S133</f>
        <v>4177.9409999999998</v>
      </c>
      <c r="T136" s="1">
        <f t="shared" ref="T136:U136" si="9">T127+T128+T129+T130+T131+T132+T133</f>
        <v>4254.4809999999989</v>
      </c>
      <c r="U136" s="1">
        <f t="shared" si="9"/>
        <v>8432.4219999999987</v>
      </c>
    </row>
    <row r="137" spans="1:21" ht="15.75" hidden="1" x14ac:dyDescent="0.2">
      <c r="A137" s="18" t="s">
        <v>8</v>
      </c>
      <c r="B137" s="52" t="s">
        <v>2</v>
      </c>
      <c r="C137" s="80">
        <v>4005</v>
      </c>
      <c r="D137" s="81"/>
      <c r="E137" s="81"/>
      <c r="F137" s="81"/>
      <c r="G137" s="81"/>
      <c r="H137" s="81"/>
      <c r="I137" s="82"/>
      <c r="J137" s="27">
        <f>C137</f>
        <v>4005</v>
      </c>
      <c r="K137" s="1" t="s">
        <v>86</v>
      </c>
      <c r="R137" s="1" t="s">
        <v>71</v>
      </c>
      <c r="S137" s="1">
        <f>(C128*S127+D128*S128+E128*S129+F128*S130+G128*S131+H128*S132+I128*S133+K117*S134)/S135</f>
        <v>618.66063508980244</v>
      </c>
      <c r="T137" s="1">
        <f>(T127*C139+T128*D139+T129*E139+T130*F139+T131*G139+T132*H139+T133*I139+T134*K139)/T135</f>
        <v>588.31104821610381</v>
      </c>
    </row>
    <row r="138" spans="1:21" ht="15" hidden="1" x14ac:dyDescent="0.2">
      <c r="A138" s="19" t="s">
        <v>4</v>
      </c>
      <c r="B138" s="52" t="s">
        <v>0</v>
      </c>
      <c r="C138" s="83">
        <v>1.038910505836576</v>
      </c>
      <c r="D138" s="83"/>
      <c r="E138" s="83"/>
      <c r="F138" s="83"/>
      <c r="G138" s="83"/>
      <c r="H138" s="83"/>
      <c r="I138" s="83"/>
      <c r="J138" s="34">
        <f>J137/J126</f>
        <v>1.038910505836576</v>
      </c>
      <c r="R138" s="1" t="s">
        <v>75</v>
      </c>
      <c r="S138" s="1">
        <f>(C128*S127+D128*S128+E128*S129+F128*S130+G128*S131+H128*S132+I128*S133)/S136</f>
        <v>546.04826977451341</v>
      </c>
      <c r="T138" s="1">
        <f>(C139*T127+D139*T128+E139*T129+F139*T130+G139*T131+H139*T132+I139*T133)/T136</f>
        <v>523.19547953322638</v>
      </c>
    </row>
    <row r="139" spans="1:21" ht="14.25" hidden="1" x14ac:dyDescent="0.2">
      <c r="A139" s="20" t="s">
        <v>7</v>
      </c>
      <c r="B139" s="52" t="s">
        <v>2</v>
      </c>
      <c r="C139" s="32">
        <v>384.17</v>
      </c>
      <c r="D139" s="32">
        <v>494.75</v>
      </c>
      <c r="E139" s="32">
        <v>738.14</v>
      </c>
      <c r="F139" s="32">
        <v>915.63</v>
      </c>
      <c r="G139" s="32">
        <v>917.07</v>
      </c>
      <c r="H139" s="32">
        <v>1194.5999999999999</v>
      </c>
      <c r="I139" s="32">
        <v>1202.7</v>
      </c>
      <c r="J139" s="15">
        <f>T137</f>
        <v>588.31104821610381</v>
      </c>
      <c r="K139" s="43">
        <f>K117*1.039</f>
        <v>947.80696999999998</v>
      </c>
    </row>
    <row r="140" spans="1:21" ht="15" hidden="1" x14ac:dyDescent="0.2">
      <c r="A140" s="19" t="s">
        <v>4</v>
      </c>
      <c r="B140" s="52" t="s">
        <v>0</v>
      </c>
      <c r="C140" s="49">
        <v>1</v>
      </c>
      <c r="D140" s="49">
        <v>1</v>
      </c>
      <c r="E140" s="49">
        <v>1</v>
      </c>
      <c r="F140" s="49">
        <v>1</v>
      </c>
      <c r="G140" s="49">
        <v>1</v>
      </c>
      <c r="H140" s="49">
        <v>1</v>
      </c>
      <c r="I140" s="49">
        <v>1</v>
      </c>
      <c r="J140" s="35">
        <f>J139/J128</f>
        <v>0.9509430774283979</v>
      </c>
    </row>
    <row r="141" spans="1:21" ht="14.25" hidden="1" x14ac:dyDescent="0.2">
      <c r="A141" s="20" t="s">
        <v>6</v>
      </c>
      <c r="B141" s="52" t="s">
        <v>2</v>
      </c>
      <c r="C141" s="72">
        <v>44.167889999999993</v>
      </c>
      <c r="D141" s="72"/>
      <c r="E141" s="72"/>
      <c r="F141" s="72"/>
      <c r="G141" s="72"/>
      <c r="H141" s="72"/>
      <c r="I141" s="72"/>
      <c r="J141" s="15">
        <f>C141</f>
        <v>44.167889999999993</v>
      </c>
    </row>
    <row r="142" spans="1:21" ht="15" hidden="1" x14ac:dyDescent="0.2">
      <c r="A142" s="19" t="s">
        <v>4</v>
      </c>
      <c r="B142" s="52" t="s">
        <v>0</v>
      </c>
      <c r="C142" s="84">
        <v>1.0389999999999999</v>
      </c>
      <c r="D142" s="84"/>
      <c r="E142" s="84"/>
      <c r="F142" s="84"/>
      <c r="G142" s="84"/>
      <c r="H142" s="84"/>
      <c r="I142" s="84"/>
      <c r="J142" s="35">
        <f>J141/J130</f>
        <v>1.0389999999999999</v>
      </c>
    </row>
    <row r="143" spans="1:21" ht="14.25" hidden="1" x14ac:dyDescent="0.2">
      <c r="A143" s="20" t="s">
        <v>5</v>
      </c>
      <c r="B143" s="52" t="s">
        <v>2</v>
      </c>
      <c r="C143" s="50">
        <v>35.5062</v>
      </c>
      <c r="D143" s="50">
        <v>41.962800000000001</v>
      </c>
      <c r="E143" s="50">
        <v>66.5244</v>
      </c>
      <c r="F143" s="50">
        <v>77.662800000000004</v>
      </c>
      <c r="G143" s="50">
        <v>83.150399999999991</v>
      </c>
      <c r="H143" s="50">
        <v>87.771000000000001</v>
      </c>
      <c r="I143" s="50">
        <v>101.6328</v>
      </c>
      <c r="J143" s="15">
        <f>S127</f>
        <v>2299.3809999999999</v>
      </c>
    </row>
    <row r="144" spans="1:21" ht="15" hidden="1" x14ac:dyDescent="0.2">
      <c r="A144" s="19" t="s">
        <v>4</v>
      </c>
      <c r="B144" s="52" t="s">
        <v>0</v>
      </c>
      <c r="C144" s="49">
        <v>1</v>
      </c>
      <c r="D144" s="49">
        <v>1</v>
      </c>
      <c r="E144" s="49">
        <v>1</v>
      </c>
      <c r="F144" s="49">
        <v>1</v>
      </c>
      <c r="G144" s="49">
        <v>1</v>
      </c>
      <c r="H144" s="49">
        <v>1</v>
      </c>
      <c r="I144" s="49">
        <v>1</v>
      </c>
      <c r="J144" s="33" t="e">
        <f>J143/J132</f>
        <v>#DIV/0!</v>
      </c>
    </row>
    <row r="145" spans="1:12" ht="15.75" hidden="1" x14ac:dyDescent="0.2">
      <c r="A145" s="21" t="s">
        <v>3</v>
      </c>
      <c r="B145" s="52" t="s">
        <v>2</v>
      </c>
      <c r="C145" s="50">
        <v>4468.8440899999996</v>
      </c>
      <c r="D145" s="50">
        <v>4585.88069</v>
      </c>
      <c r="E145" s="50">
        <v>4853.8322900000003</v>
      </c>
      <c r="F145" s="50">
        <v>5042.4606899999999</v>
      </c>
      <c r="G145" s="50">
        <v>5049.388289999999</v>
      </c>
      <c r="H145" s="50">
        <v>5331.5388899999998</v>
      </c>
      <c r="I145" s="50">
        <v>5353.5006899999998</v>
      </c>
      <c r="J145" s="16">
        <f>J137+J139+J141+J143</f>
        <v>6936.8599382161028</v>
      </c>
    </row>
    <row r="146" spans="1:12" ht="15.75" hidden="1" thickBot="1" x14ac:dyDescent="0.25">
      <c r="A146" s="19" t="s">
        <v>78</v>
      </c>
      <c r="B146" s="52" t="s">
        <v>0</v>
      </c>
      <c r="C146" s="38">
        <v>1.0351288739874132</v>
      </c>
      <c r="D146" s="38">
        <v>1.0342016846785416</v>
      </c>
      <c r="E146" s="38">
        <v>1.0322527148291223</v>
      </c>
      <c r="F146" s="38">
        <v>1.0310087926669216</v>
      </c>
      <c r="G146" s="38">
        <v>1.0309649322469849</v>
      </c>
      <c r="H146" s="38">
        <v>1.0292782575507042</v>
      </c>
      <c r="I146" s="38">
        <v>1.0291546468878296</v>
      </c>
      <c r="J146" s="37">
        <f>J145/J134</f>
        <v>1.5360048365573249</v>
      </c>
    </row>
    <row r="147" spans="1:12" ht="18.75" x14ac:dyDescent="0.2">
      <c r="A147" s="73" t="s">
        <v>77</v>
      </c>
      <c r="B147" s="73"/>
      <c r="C147" s="73"/>
      <c r="D147" s="73"/>
      <c r="E147" s="73"/>
      <c r="F147" s="73"/>
      <c r="G147" s="73"/>
      <c r="H147" s="73"/>
      <c r="I147" s="73"/>
      <c r="J147" s="27"/>
    </row>
    <row r="148" spans="1:12" ht="15.75" x14ac:dyDescent="0.2">
      <c r="A148" s="18" t="s">
        <v>8</v>
      </c>
      <c r="B148" s="52" t="s">
        <v>2</v>
      </c>
      <c r="C148" s="80">
        <v>4005</v>
      </c>
      <c r="D148" s="81"/>
      <c r="E148" s="81"/>
      <c r="F148" s="81"/>
      <c r="G148" s="81"/>
      <c r="H148" s="81"/>
      <c r="I148" s="82"/>
      <c r="J148" s="27"/>
      <c r="K148" s="1" t="s">
        <v>86</v>
      </c>
    </row>
    <row r="149" spans="1:12" ht="15" x14ac:dyDescent="0.2">
      <c r="A149" s="19" t="s">
        <v>4</v>
      </c>
      <c r="B149" s="52" t="s">
        <v>0</v>
      </c>
      <c r="C149" s="83">
        <v>1</v>
      </c>
      <c r="D149" s="83"/>
      <c r="E149" s="83"/>
      <c r="F149" s="83"/>
      <c r="G149" s="83"/>
      <c r="H149" s="83"/>
      <c r="I149" s="83"/>
      <c r="J149" s="34"/>
    </row>
    <row r="150" spans="1:12" ht="14.25" x14ac:dyDescent="0.2">
      <c r="A150" s="20" t="s">
        <v>7</v>
      </c>
      <c r="B150" s="52" t="s">
        <v>2</v>
      </c>
      <c r="C150" s="32">
        <v>384.17</v>
      </c>
      <c r="D150" s="32">
        <v>494.75</v>
      </c>
      <c r="E150" s="32">
        <v>738.14</v>
      </c>
      <c r="F150" s="32">
        <v>915.63</v>
      </c>
      <c r="G150" s="32">
        <v>917.07</v>
      </c>
      <c r="H150" s="32">
        <v>1194.5999999999999</v>
      </c>
      <c r="I150" s="32">
        <v>1202.7</v>
      </c>
      <c r="J150" s="15"/>
      <c r="K150" s="42"/>
    </row>
    <row r="151" spans="1:12" ht="15" x14ac:dyDescent="0.2">
      <c r="A151" s="19" t="s">
        <v>4</v>
      </c>
      <c r="B151" s="52" t="s">
        <v>0</v>
      </c>
      <c r="C151" s="49">
        <v>1</v>
      </c>
      <c r="D151" s="49">
        <v>1</v>
      </c>
      <c r="E151" s="49">
        <v>1</v>
      </c>
      <c r="F151" s="49">
        <v>1</v>
      </c>
      <c r="G151" s="49">
        <v>1</v>
      </c>
      <c r="H151" s="49">
        <v>1</v>
      </c>
      <c r="I151" s="49">
        <v>1</v>
      </c>
      <c r="J151" s="35"/>
    </row>
    <row r="152" spans="1:12" ht="14.25" x14ac:dyDescent="0.2">
      <c r="A152" s="20" t="s">
        <v>6</v>
      </c>
      <c r="B152" s="52" t="s">
        <v>2</v>
      </c>
      <c r="C152" s="72">
        <v>44.167889999999993</v>
      </c>
      <c r="D152" s="72"/>
      <c r="E152" s="72"/>
      <c r="F152" s="72"/>
      <c r="G152" s="72"/>
      <c r="H152" s="72"/>
      <c r="I152" s="72"/>
      <c r="J152" s="15"/>
    </row>
    <row r="153" spans="1:12" ht="15" x14ac:dyDescent="0.2">
      <c r="A153" s="19" t="s">
        <v>4</v>
      </c>
      <c r="B153" s="52" t="s">
        <v>0</v>
      </c>
      <c r="C153" s="84">
        <v>1</v>
      </c>
      <c r="D153" s="84"/>
      <c r="E153" s="84"/>
      <c r="F153" s="84"/>
      <c r="G153" s="84"/>
      <c r="H153" s="84"/>
      <c r="I153" s="84"/>
      <c r="J153" s="35"/>
    </row>
    <row r="154" spans="1:12" ht="14.25" x14ac:dyDescent="0.2">
      <c r="A154" s="20" t="s">
        <v>5</v>
      </c>
      <c r="B154" s="52" t="s">
        <v>2</v>
      </c>
      <c r="C154" s="50">
        <v>35.5062</v>
      </c>
      <c r="D154" s="50">
        <v>41.962800000000001</v>
      </c>
      <c r="E154" s="50">
        <v>66.5244</v>
      </c>
      <c r="F154" s="50">
        <v>77.662800000000004</v>
      </c>
      <c r="G154" s="50">
        <v>83.150399999999991</v>
      </c>
      <c r="H154" s="50">
        <v>87.771000000000001</v>
      </c>
      <c r="I154" s="50">
        <v>101.6328</v>
      </c>
      <c r="J154" s="15"/>
      <c r="K154" s="42"/>
    </row>
    <row r="155" spans="1:12" ht="15" x14ac:dyDescent="0.2">
      <c r="A155" s="19" t="s">
        <v>4</v>
      </c>
      <c r="B155" s="52" t="s">
        <v>0</v>
      </c>
      <c r="C155" s="49">
        <v>1</v>
      </c>
      <c r="D155" s="49">
        <v>1</v>
      </c>
      <c r="E155" s="49">
        <v>1</v>
      </c>
      <c r="F155" s="49">
        <v>1</v>
      </c>
      <c r="G155" s="49">
        <v>1</v>
      </c>
      <c r="H155" s="49">
        <v>1</v>
      </c>
      <c r="I155" s="49">
        <v>1</v>
      </c>
      <c r="J155" s="33"/>
    </row>
    <row r="156" spans="1:12" ht="15.75" x14ac:dyDescent="0.2">
      <c r="A156" s="21" t="s">
        <v>3</v>
      </c>
      <c r="B156" s="52" t="s">
        <v>2</v>
      </c>
      <c r="C156" s="50">
        <v>4468.8440899999996</v>
      </c>
      <c r="D156" s="50">
        <v>4585.88069</v>
      </c>
      <c r="E156" s="50">
        <v>4853.8322900000003</v>
      </c>
      <c r="F156" s="50">
        <v>5042.4606899999999</v>
      </c>
      <c r="G156" s="50">
        <v>5049.388289999999</v>
      </c>
      <c r="H156" s="50">
        <v>5331.5388899999998</v>
      </c>
      <c r="I156" s="50">
        <v>5353.5006899999998</v>
      </c>
      <c r="J156" s="16"/>
    </row>
    <row r="157" spans="1:12" ht="15.75" thickBot="1" x14ac:dyDescent="0.25">
      <c r="A157" s="19" t="s">
        <v>79</v>
      </c>
      <c r="B157" s="52" t="s">
        <v>0</v>
      </c>
      <c r="C157" s="38">
        <v>1</v>
      </c>
      <c r="D157" s="38">
        <v>1</v>
      </c>
      <c r="E157" s="38">
        <v>1</v>
      </c>
      <c r="F157" s="38">
        <v>1</v>
      </c>
      <c r="G157" s="38">
        <v>1</v>
      </c>
      <c r="H157" s="38">
        <v>1</v>
      </c>
      <c r="I157" s="38">
        <v>1</v>
      </c>
      <c r="J157" s="37"/>
    </row>
    <row r="158" spans="1:12" ht="18.75" x14ac:dyDescent="0.2">
      <c r="A158" s="73" t="s">
        <v>82</v>
      </c>
      <c r="B158" s="73"/>
      <c r="C158" s="73"/>
      <c r="D158" s="73"/>
      <c r="E158" s="73"/>
      <c r="F158" s="73"/>
      <c r="G158" s="73"/>
      <c r="H158" s="73"/>
      <c r="I158" s="73"/>
      <c r="J158" s="27"/>
    </row>
    <row r="159" spans="1:12" ht="15.75" x14ac:dyDescent="0.2">
      <c r="A159" s="18" t="s">
        <v>88</v>
      </c>
      <c r="B159" s="52" t="s">
        <v>2</v>
      </c>
      <c r="C159" s="80">
        <v>4141</v>
      </c>
      <c r="D159" s="81"/>
      <c r="E159" s="81"/>
      <c r="F159" s="81"/>
      <c r="G159" s="81"/>
      <c r="H159" s="81"/>
      <c r="I159" s="82"/>
      <c r="J159" s="27"/>
      <c r="K159" s="42">
        <v>1.034</v>
      </c>
      <c r="L159" s="1" t="s">
        <v>87</v>
      </c>
    </row>
    <row r="160" spans="1:12" ht="15" x14ac:dyDescent="0.2">
      <c r="A160" s="19" t="s">
        <v>4</v>
      </c>
      <c r="B160" s="52" t="s">
        <v>0</v>
      </c>
      <c r="C160" s="83">
        <v>1.0339575530586766</v>
      </c>
      <c r="D160" s="83"/>
      <c r="E160" s="83"/>
      <c r="F160" s="83"/>
      <c r="G160" s="83"/>
      <c r="H160" s="83"/>
      <c r="I160" s="83"/>
      <c r="J160" s="34"/>
      <c r="K160" s="42"/>
    </row>
    <row r="161" spans="1:11" ht="14.25" x14ac:dyDescent="0.2">
      <c r="A161" s="20" t="s">
        <v>7</v>
      </c>
      <c r="B161" s="52" t="s">
        <v>2</v>
      </c>
      <c r="C161" s="32">
        <v>384.17</v>
      </c>
      <c r="D161" s="32">
        <v>494.75</v>
      </c>
      <c r="E161" s="32">
        <v>738.14</v>
      </c>
      <c r="F161" s="32">
        <v>915.63</v>
      </c>
      <c r="G161" s="32">
        <v>917.07</v>
      </c>
      <c r="H161" s="32">
        <v>1194.5999999999999</v>
      </c>
      <c r="I161" s="32">
        <v>1202.7</v>
      </c>
      <c r="J161" s="15"/>
      <c r="K161" s="42"/>
    </row>
    <row r="162" spans="1:11" ht="15" x14ac:dyDescent="0.2">
      <c r="A162" s="19" t="s">
        <v>4</v>
      </c>
      <c r="B162" s="52" t="s">
        <v>0</v>
      </c>
      <c r="C162" s="49">
        <v>1</v>
      </c>
      <c r="D162" s="49">
        <v>1</v>
      </c>
      <c r="E162" s="49">
        <v>1</v>
      </c>
      <c r="F162" s="49">
        <v>1</v>
      </c>
      <c r="G162" s="49">
        <v>1</v>
      </c>
      <c r="H162" s="49">
        <v>1</v>
      </c>
      <c r="I162" s="49">
        <v>1</v>
      </c>
      <c r="J162" s="35"/>
    </row>
    <row r="163" spans="1:11" ht="15.75" x14ac:dyDescent="0.25">
      <c r="A163" s="20" t="s">
        <v>6</v>
      </c>
      <c r="B163" s="52" t="s">
        <v>2</v>
      </c>
      <c r="C163" s="72">
        <v>59.34</v>
      </c>
      <c r="D163" s="72"/>
      <c r="E163" s="72"/>
      <c r="F163" s="72"/>
      <c r="G163" s="72"/>
      <c r="H163" s="72"/>
      <c r="I163" s="72"/>
      <c r="J163" s="15"/>
      <c r="K163" s="44"/>
    </row>
    <row r="164" spans="1:11" ht="15" x14ac:dyDescent="0.2">
      <c r="A164" s="19" t="s">
        <v>4</v>
      </c>
      <c r="B164" s="52" t="s">
        <v>0</v>
      </c>
      <c r="C164" s="84">
        <v>1.3435099571204332</v>
      </c>
      <c r="D164" s="84"/>
      <c r="E164" s="84"/>
      <c r="F164" s="84"/>
      <c r="G164" s="84"/>
      <c r="H164" s="84"/>
      <c r="I164" s="84"/>
      <c r="J164" s="35"/>
    </row>
    <row r="165" spans="1:11" ht="14.25" x14ac:dyDescent="0.2">
      <c r="A165" s="20" t="s">
        <v>5</v>
      </c>
      <c r="B165" s="52" t="s">
        <v>2</v>
      </c>
      <c r="C165" s="50">
        <v>35.5062</v>
      </c>
      <c r="D165" s="50">
        <v>41.962800000000001</v>
      </c>
      <c r="E165" s="50">
        <v>66.5244</v>
      </c>
      <c r="F165" s="50">
        <v>77.662800000000004</v>
      </c>
      <c r="G165" s="50">
        <v>83.150399999999991</v>
      </c>
      <c r="H165" s="50">
        <v>87.771000000000001</v>
      </c>
      <c r="I165" s="50">
        <v>101.6328</v>
      </c>
      <c r="J165" s="15"/>
      <c r="K165" s="42"/>
    </row>
    <row r="166" spans="1:11" ht="15" x14ac:dyDescent="0.2">
      <c r="A166" s="19" t="s">
        <v>4</v>
      </c>
      <c r="B166" s="52" t="s">
        <v>0</v>
      </c>
      <c r="C166" s="49">
        <v>1</v>
      </c>
      <c r="D166" s="49">
        <v>1</v>
      </c>
      <c r="E166" s="49">
        <v>1</v>
      </c>
      <c r="F166" s="49">
        <v>1</v>
      </c>
      <c r="G166" s="49">
        <v>1</v>
      </c>
      <c r="H166" s="49">
        <v>1</v>
      </c>
      <c r="I166" s="49">
        <v>1</v>
      </c>
      <c r="J166" s="33"/>
    </row>
    <row r="167" spans="1:11" ht="15.75" x14ac:dyDescent="0.2">
      <c r="A167" s="21" t="s">
        <v>3</v>
      </c>
      <c r="B167" s="52" t="s">
        <v>2</v>
      </c>
      <c r="C167" s="50">
        <v>4620.0162</v>
      </c>
      <c r="D167" s="50">
        <v>4737.0528000000004</v>
      </c>
      <c r="E167" s="50">
        <v>5005.0044000000007</v>
      </c>
      <c r="F167" s="50">
        <v>5193.6328000000003</v>
      </c>
      <c r="G167" s="50">
        <v>5200.5604000000003</v>
      </c>
      <c r="H167" s="50">
        <v>5482.7110000000002</v>
      </c>
      <c r="I167" s="50">
        <v>5504.6728000000003</v>
      </c>
      <c r="J167" s="16"/>
    </row>
    <row r="168" spans="1:11" ht="15.75" thickBot="1" x14ac:dyDescent="0.25">
      <c r="A168" s="19" t="s">
        <v>81</v>
      </c>
      <c r="B168" s="52" t="s">
        <v>0</v>
      </c>
      <c r="C168" s="38">
        <v>1.0338280116637499</v>
      </c>
      <c r="D168" s="38">
        <v>1.0329646844780866</v>
      </c>
      <c r="E168" s="38">
        <v>1.0311448976742459</v>
      </c>
      <c r="F168" s="38">
        <v>1.0299798291536113</v>
      </c>
      <c r="G168" s="38">
        <v>1.029938697782341</v>
      </c>
      <c r="H168" s="38">
        <v>1.0283543106632016</v>
      </c>
      <c r="I168" s="38">
        <v>1.0282379920642171</v>
      </c>
      <c r="J168" s="37"/>
    </row>
    <row r="169" spans="1:11" ht="15" x14ac:dyDescent="0.2">
      <c r="A169" s="53"/>
      <c r="B169" s="54"/>
      <c r="C169" s="55"/>
      <c r="D169" s="55"/>
      <c r="E169" s="55"/>
      <c r="F169" s="55"/>
      <c r="G169" s="55"/>
      <c r="H169" s="55"/>
      <c r="I169" s="55"/>
      <c r="J169" s="56"/>
    </row>
    <row r="170" spans="1:11" ht="15" customHeight="1" x14ac:dyDescent="0.2">
      <c r="A170" s="1" t="s">
        <v>92</v>
      </c>
    </row>
    <row r="171" spans="1:11" ht="15.75" hidden="1" x14ac:dyDescent="0.2">
      <c r="A171" s="21" t="s">
        <v>85</v>
      </c>
      <c r="B171" s="52" t="s">
        <v>2</v>
      </c>
      <c r="C171" s="50">
        <v>4637.7190532412005</v>
      </c>
      <c r="D171" s="50">
        <v>4763.454515572801</v>
      </c>
      <c r="E171" s="50">
        <v>5051.3218861943997</v>
      </c>
      <c r="F171" s="50">
        <v>5253.9702806528003</v>
      </c>
      <c r="G171" s="50">
        <v>5261.4127814504</v>
      </c>
      <c r="H171" s="50">
        <v>5564.534506946</v>
      </c>
      <c r="I171" s="50">
        <v>5588.1286396927999</v>
      </c>
      <c r="J171" s="16"/>
    </row>
    <row r="172" spans="1:11" ht="15" hidden="1" x14ac:dyDescent="0.2">
      <c r="A172" s="19" t="s">
        <v>81</v>
      </c>
      <c r="B172" s="52" t="s">
        <v>0</v>
      </c>
      <c r="C172" s="38">
        <v>1.0340023191191965</v>
      </c>
      <c r="D172" s="38">
        <v>1.034002257903925</v>
      </c>
      <c r="E172" s="38">
        <v>1.0340021292290513</v>
      </c>
      <c r="F172" s="38">
        <v>1.0340020471034055</v>
      </c>
      <c r="G172" s="38">
        <v>1.0340020442076816</v>
      </c>
      <c r="H172" s="38">
        <v>1.0340019328515715</v>
      </c>
      <c r="I172" s="38">
        <v>1.0340019246906922</v>
      </c>
    </row>
    <row r="173" spans="1:11" ht="14.25" hidden="1" customHeight="1" x14ac:dyDescent="0.2">
      <c r="A173" s="19"/>
      <c r="B173" s="52"/>
      <c r="C173" s="38"/>
      <c r="D173" s="38"/>
      <c r="E173" s="38"/>
      <c r="F173" s="38"/>
      <c r="G173" s="38"/>
      <c r="H173" s="38"/>
      <c r="I173" s="38"/>
    </row>
    <row r="174" spans="1:11" s="45" customFormat="1" ht="15.75" hidden="1" x14ac:dyDescent="0.25">
      <c r="A174" s="46" t="s">
        <v>83</v>
      </c>
      <c r="B174" s="46" t="s">
        <v>2</v>
      </c>
      <c r="C174" s="47">
        <f t="shared" ref="C174:I175" si="10">C167-C171</f>
        <v>-17.702853241200501</v>
      </c>
      <c r="D174" s="47">
        <f t="shared" si="10"/>
        <v>-26.40171557280064</v>
      </c>
      <c r="E174" s="47">
        <f t="shared" si="10"/>
        <v>-46.317486194398953</v>
      </c>
      <c r="F174" s="47">
        <f t="shared" si="10"/>
        <v>-60.337480652799968</v>
      </c>
      <c r="G174" s="47">
        <f t="shared" si="10"/>
        <v>-60.852381450399662</v>
      </c>
      <c r="H174" s="47">
        <f t="shared" si="10"/>
        <v>-81.823506945999725</v>
      </c>
      <c r="I174" s="47">
        <f t="shared" si="10"/>
        <v>-83.4558396927996</v>
      </c>
    </row>
    <row r="175" spans="1:11" s="45" customFormat="1" ht="15.75" hidden="1" x14ac:dyDescent="0.25">
      <c r="A175" s="46" t="s">
        <v>84</v>
      </c>
      <c r="B175" s="46"/>
      <c r="C175" s="48">
        <f t="shared" si="10"/>
        <v>-1.7430745544655402E-4</v>
      </c>
      <c r="D175" s="48">
        <f t="shared" si="10"/>
        <v>-1.0375734258383229E-3</v>
      </c>
      <c r="E175" s="48">
        <f t="shared" si="10"/>
        <v>-2.8572315548054394E-3</v>
      </c>
      <c r="F175" s="48">
        <f t="shared" si="10"/>
        <v>-4.0222179497941823E-3</v>
      </c>
      <c r="G175" s="48">
        <f t="shared" si="10"/>
        <v>-4.0633464253405638E-3</v>
      </c>
      <c r="H175" s="48">
        <f t="shared" si="10"/>
        <v>-5.647622188369894E-3</v>
      </c>
      <c r="I175" s="48">
        <f t="shared" si="10"/>
        <v>-5.7639326264751212E-3</v>
      </c>
    </row>
    <row r="176" spans="1:11" x14ac:dyDescent="0.2">
      <c r="A176" s="1" t="s">
        <v>89</v>
      </c>
    </row>
    <row r="177" spans="1:1" x14ac:dyDescent="0.2">
      <c r="A177" s="1" t="s">
        <v>90</v>
      </c>
    </row>
    <row r="178" spans="1:1" x14ac:dyDescent="0.2">
      <c r="A178" s="1" t="s">
        <v>91</v>
      </c>
    </row>
  </sheetData>
  <mergeCells count="86">
    <mergeCell ref="C163:I163"/>
    <mergeCell ref="C164:I164"/>
    <mergeCell ref="C149:I149"/>
    <mergeCell ref="C152:I152"/>
    <mergeCell ref="C153:I153"/>
    <mergeCell ref="A158:I158"/>
    <mergeCell ref="C159:I159"/>
    <mergeCell ref="C160:I160"/>
    <mergeCell ref="C148:I148"/>
    <mergeCell ref="S125:U125"/>
    <mergeCell ref="C126:I126"/>
    <mergeCell ref="C127:I127"/>
    <mergeCell ref="C130:I130"/>
    <mergeCell ref="C131:I131"/>
    <mergeCell ref="A136:I136"/>
    <mergeCell ref="A125:I125"/>
    <mergeCell ref="C137:I137"/>
    <mergeCell ref="C138:I138"/>
    <mergeCell ref="C141:I141"/>
    <mergeCell ref="C142:I142"/>
    <mergeCell ref="A147:I147"/>
    <mergeCell ref="A114:I114"/>
    <mergeCell ref="C115:I115"/>
    <mergeCell ref="C116:I116"/>
    <mergeCell ref="C119:I119"/>
    <mergeCell ref="C120:I120"/>
    <mergeCell ref="A111:I111"/>
    <mergeCell ref="C92:I92"/>
    <mergeCell ref="N93:P93"/>
    <mergeCell ref="S93:U93"/>
    <mergeCell ref="C95:I95"/>
    <mergeCell ref="C96:I96"/>
    <mergeCell ref="A99:I99"/>
    <mergeCell ref="A102:I102"/>
    <mergeCell ref="C103:I103"/>
    <mergeCell ref="C104:I104"/>
    <mergeCell ref="C107:I107"/>
    <mergeCell ref="C108:I108"/>
    <mergeCell ref="S80:U80"/>
    <mergeCell ref="C81:I81"/>
    <mergeCell ref="C84:I84"/>
    <mergeCell ref="C85:I85"/>
    <mergeCell ref="A90:I90"/>
    <mergeCell ref="N80:P80"/>
    <mergeCell ref="C91:I91"/>
    <mergeCell ref="C70:I70"/>
    <mergeCell ref="C73:I73"/>
    <mergeCell ref="C74:I74"/>
    <mergeCell ref="A79:I79"/>
    <mergeCell ref="C80:I80"/>
    <mergeCell ref="C69:I69"/>
    <mergeCell ref="C45:I45"/>
    <mergeCell ref="C46:I46"/>
    <mergeCell ref="C49:I49"/>
    <mergeCell ref="C50:I50"/>
    <mergeCell ref="A53:I53"/>
    <mergeCell ref="A56:I56"/>
    <mergeCell ref="C57:I57"/>
    <mergeCell ref="C58:I58"/>
    <mergeCell ref="C61:I61"/>
    <mergeCell ref="C62:I62"/>
    <mergeCell ref="A68:I68"/>
    <mergeCell ref="A44:I44"/>
    <mergeCell ref="C19:I19"/>
    <mergeCell ref="C20:I20"/>
    <mergeCell ref="C23:I23"/>
    <mergeCell ref="C24:I24"/>
    <mergeCell ref="A29:I29"/>
    <mergeCell ref="A32:I32"/>
    <mergeCell ref="C33:I33"/>
    <mergeCell ref="C34:I34"/>
    <mergeCell ref="C37:I37"/>
    <mergeCell ref="C38:I38"/>
    <mergeCell ref="A41:I41"/>
    <mergeCell ref="J4:J5"/>
    <mergeCell ref="A6:I6"/>
    <mergeCell ref="A18:I18"/>
    <mergeCell ref="A2:I2"/>
    <mergeCell ref="A4:A5"/>
    <mergeCell ref="B4:B5"/>
    <mergeCell ref="C4:I4"/>
    <mergeCell ref="A7:I7"/>
    <mergeCell ref="A10:I10"/>
    <mergeCell ref="A11:I11"/>
    <mergeCell ref="A14:I14"/>
    <mergeCell ref="A15:I15"/>
  </mergeCells>
  <pageMargins left="0.59055118110236227" right="0.39370078740157483" top="0.39370078740157483" bottom="0.39370078740157483" header="0.51181102362204722" footer="0.51181102362204722"/>
  <pageSetup paperSize="9" scale="86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Анна Павловна</dc:creator>
  <cp:lastModifiedBy>Ильвира Хамидовна Шакирзянова</cp:lastModifiedBy>
  <cp:lastPrinted>2018-09-03T11:33:08Z</cp:lastPrinted>
  <dcterms:created xsi:type="dcterms:W3CDTF">2013-09-25T07:06:55Z</dcterms:created>
  <dcterms:modified xsi:type="dcterms:W3CDTF">2018-09-03T11:42:54Z</dcterms:modified>
</cp:coreProperties>
</file>